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398DD924-EA1A-4941-940C-567319BAC8C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ограждение " sheetId="7" r:id="rId1"/>
    <sheet name="Расчет" sheetId="11" r:id="rId2"/>
  </sheets>
  <definedNames>
    <definedName name="_xlnm.Print_Area" localSheetId="0">'ограждение '!$A$1:$H$59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46" i="11" l="1"/>
  <c r="U46" i="11"/>
  <c r="M46" i="11"/>
  <c r="I46" i="11"/>
  <c r="E46" i="11"/>
  <c r="E47" i="11" l="1"/>
  <c r="E50" i="11"/>
  <c r="F21" i="7" s="1"/>
  <c r="A25" i="11" l="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6" i="11"/>
  <c r="A5" i="11"/>
  <c r="I50" i="11" l="1"/>
  <c r="F22" i="7" s="1"/>
  <c r="M50" i="11"/>
  <c r="F23" i="7" s="1"/>
  <c r="Q50" i="11"/>
  <c r="F24" i="7" s="1"/>
  <c r="U50" i="11"/>
  <c r="F25" i="7" s="1"/>
  <c r="D28" i="7"/>
  <c r="F20" i="7" l="1"/>
  <c r="F18" i="7" s="1"/>
  <c r="V50" i="11"/>
  <c r="F32" i="7" l="1"/>
  <c r="F37" i="7" l="1"/>
  <c r="F39" i="7" s="1"/>
  <c r="F29" i="7"/>
  <c r="F34" i="7"/>
  <c r="F36" i="7" s="1"/>
  <c r="H17" i="7" l="1"/>
  <c r="H45" i="7" s="1"/>
  <c r="H16" i="7" l="1"/>
  <c r="H44" i="7" s="1"/>
  <c r="H42" i="7"/>
  <c r="H5" i="7" s="1"/>
  <c r="H15" i="7"/>
  <c r="H6" i="7" l="1"/>
  <c r="G6" i="7" s="1"/>
  <c r="G12" i="7"/>
  <c r="H43" i="7"/>
</calcChain>
</file>

<file path=xl/sharedStrings.xml><?xml version="1.0" encoding="utf-8"?>
<sst xmlns="http://schemas.openxmlformats.org/spreadsheetml/2006/main" count="136" uniqueCount="86">
  <si>
    <t>шт</t>
  </si>
  <si>
    <t>итого</t>
  </si>
  <si>
    <t>тн</t>
  </si>
  <si>
    <t>Объект:</t>
  </si>
  <si>
    <t>II очередь строительства комплекса жилых домов с нежилыми помещениями и подземной автостоянкой в составе квартала «Щербакова» планировочного района «Уктус-Правобережный». Блок 18 (первый этап строительства)</t>
  </si>
  <si>
    <t>Итоговая стоимость:</t>
  </si>
  <si>
    <t>руб</t>
  </si>
  <si>
    <t>Аванс :</t>
  </si>
  <si>
    <t>Планируемое начало работ:</t>
  </si>
  <si>
    <t>Планируемое окончание работ:</t>
  </si>
  <si>
    <t>Подрядчик:</t>
  </si>
  <si>
    <t>ООО "Сервис Сварка"</t>
  </si>
  <si>
    <t>Вид  калькуляции:</t>
  </si>
  <si>
    <t>основная</t>
  </si>
  <si>
    <t>Основание:</t>
  </si>
  <si>
    <t>№ п.п.</t>
  </si>
  <si>
    <t>Наименование работ и материалов</t>
  </si>
  <si>
    <t>Расход</t>
  </si>
  <si>
    <t>Стоимость за единицу, руб.</t>
  </si>
  <si>
    <t>Общая стоимость, руб.</t>
  </si>
  <si>
    <t>Всего</t>
  </si>
  <si>
    <t>работы</t>
  </si>
  <si>
    <t>материалы</t>
  </si>
  <si>
    <t>м.п.</t>
  </si>
  <si>
    <t>работа</t>
  </si>
  <si>
    <t>материал</t>
  </si>
  <si>
    <t xml:space="preserve">рейс </t>
  </si>
  <si>
    <t>доставка металла, изделий на объект</t>
  </si>
  <si>
    <t>в т.ч. НДС 20%:</t>
  </si>
  <si>
    <t>Стоимость работ:</t>
  </si>
  <si>
    <t>Стоимость материалов:</t>
  </si>
  <si>
    <t xml:space="preserve">Стоимость работ включает в себя: фонд оплаты труда основных рабочих строителей (ФОТ), эксплуатацию машин и механизмов (ЭММ), накладные расходы (НР), сметную прибыль (СП), перемещение материалов по площадке, прочие затраты, кроме затрат на основные материал.  </t>
  </si>
  <si>
    <t xml:space="preserve">Стоимость основных материалов включает в себя стоимость материалов, транспортные расходы на доставку материалов на площадку складирования или к месту монтажа, заготовительно-складские затраты. </t>
  </si>
  <si>
    <t xml:space="preserve">Стоимость за 1 м.п. </t>
  </si>
  <si>
    <t>ограждение вн.лестниц</t>
  </si>
  <si>
    <t>отм</t>
  </si>
  <si>
    <t>этаж</t>
  </si>
  <si>
    <t>длина, м</t>
  </si>
  <si>
    <t>43-17-00-ХХ-АР1</t>
  </si>
  <si>
    <t>заглушка пластмассовая D20</t>
  </si>
  <si>
    <t>изготовление металлоконструкций ограждениий лестничных маршей</t>
  </si>
  <si>
    <t>руб/м.п.</t>
  </si>
  <si>
    <t xml:space="preserve">Скрытое крепление:                                          </t>
  </si>
  <si>
    <t>Монтаж ограждений лестничных маршей (скрытое крепление), покрасочные работы на месте в 2 цвета (в местах стыков), подъем конструкций</t>
  </si>
  <si>
    <t>Полимерно-порошковая покраска изделий в 2 цвета</t>
  </si>
  <si>
    <t>Работы, предусмотренные настоящим приложением, выполняются в срок с ... по ...</t>
  </si>
  <si>
    <t>Работы, предусмотренные настоящим приложением, выполняются по проекту 43-17-00-1-АС1,-2-АС1, -3-АС1, -4-АС1, -5-АС1, -11-АС1.</t>
  </si>
  <si>
    <t>труба профильная квадратная 15х15х1,5</t>
  </si>
  <si>
    <t>труба профильная 40х20х2</t>
  </si>
  <si>
    <t>заглушка пластмассовая 40*20</t>
  </si>
  <si>
    <t>В профильной трубе 40х20х2 (L=145 мм)  просверливают отверстия для крепления: на задней стенке 2 отверстия Ø12 мм, на передней стенке - 2 отверстия Ø20 мм</t>
  </si>
  <si>
    <t xml:space="preserve">Калькуляция </t>
  </si>
  <si>
    <r>
      <t xml:space="preserve">Краска Антик спрей в баллончиках </t>
    </r>
    <r>
      <rPr>
        <sz val="8"/>
        <color theme="1"/>
        <rFont val="Verdana"/>
        <family val="2"/>
        <charset val="204"/>
      </rPr>
      <t xml:space="preserve"> - поручень - цвет "под медь"</t>
    </r>
  </si>
  <si>
    <r>
      <t xml:space="preserve">анкерный болт М10*60  </t>
    </r>
    <r>
      <rPr>
        <sz val="9"/>
        <color theme="1"/>
        <rFont val="Verdana"/>
        <family val="2"/>
        <charset val="204"/>
      </rPr>
      <t>(по 2 шт. на одно скрытое крепление)</t>
    </r>
  </si>
  <si>
    <t>ИТОГО стоимость работ с учетом материалов, с НДС 20%:</t>
  </si>
  <si>
    <t>Един. Измер.</t>
  </si>
  <si>
    <t>Объем</t>
  </si>
  <si>
    <t>Приложение №1</t>
  </si>
  <si>
    <t>Изготовление ограждающих конструкций лестничных маршей</t>
  </si>
  <si>
    <t>Монтаж ограждений лестничных маршей</t>
  </si>
  <si>
    <t xml:space="preserve">Стоимость работ включает в себя: фонд оплаты труда основных рабочих строителей (ФОТ), эксплуатацию машин и механизмов (ЭММ), накладные расходы (НР), сметную прибыль (СП), затраты на электроэнергию, перемещение материалов по площадке, прочие затраты кроме затрат на основные материал.  
Стоимость основных материалов включает в себя стоимость материалов, транспортные расходы на доставку материалов на площадку складирования или к месту монтажа, заготовительно-складские затраты (при необходимости).
Стороны договорились о том, что Генподрядчик при каждой оплате Подрядчику выполненных работ, в соответствии с настоящим Приложением, производит удержание гарантийной суммы в размере 3% от стоимости выполненных работ. Гарантийная сумма, удержанная за весь период исполнения Договора, перечисляется Подрядчик;/ в случае отсутствия замечаний к качеству выполненных в рамках договора работ по истечении трех месяцев с момента окончания Подрядчиком всех работ по Договору и подписания сторонами итогового акта выполнения работ по настоящему Договору. Оплата производится только после выставления Подрядчиком соответствующего счета.
</t>
  </si>
  <si>
    <t>секц. 18.6</t>
  </si>
  <si>
    <t>секц. 18.7</t>
  </si>
  <si>
    <t>секц. 18.8</t>
  </si>
  <si>
    <t>секц. 18.9</t>
  </si>
  <si>
    <t>секц. 18.10</t>
  </si>
  <si>
    <t>Торцы</t>
  </si>
  <si>
    <t>Торцы (19 шт)</t>
  </si>
  <si>
    <t>Выход на кровлю</t>
  </si>
  <si>
    <t>43-17-01-6-АР7, л.3, 43-17-01-6-АР5</t>
  </si>
  <si>
    <t>43-17-01-7-АР6, л.3</t>
  </si>
  <si>
    <t>Торцы (22 шт)</t>
  </si>
  <si>
    <t>Техпод- полье</t>
  </si>
  <si>
    <t>Торцы (37 шт)</t>
  </si>
  <si>
    <t>Торцы (16 шт)</t>
  </si>
  <si>
    <t>Техподп</t>
  </si>
  <si>
    <t>11 (Выход на кровлю)</t>
  </si>
  <si>
    <t>L=0,35 м</t>
  </si>
  <si>
    <t>Техподg</t>
  </si>
  <si>
    <t>секция 18.6</t>
  </si>
  <si>
    <t>секция 18.7</t>
  </si>
  <si>
    <t>секция 18.8</t>
  </si>
  <si>
    <t>секция 18.9</t>
  </si>
  <si>
    <t>секция 18.10</t>
  </si>
  <si>
    <t xml:space="preserve"> Устройство металлических ограждений лестничных маршей. Секции 6, 7, 8, 9, 10</t>
  </si>
  <si>
    <t>Работы, предусмотренные настоящим приложением, выполняются по проекту 43-17-0-.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</si>
</sst>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_ ;\-#,##0.00\ "/>
    <numFmt numFmtId="169" formatCode="_(* #,##0.000_);_(* \(#,##0.000\);_(* &quot;-&quot;??_);_(@_)"/>
    <numFmt numFmtId="170" formatCode="_(* #,##0.0000_);_(* \(#,##0.0000\);_(* &quot;-&quot;??_);_(@_)"/>
    <numFmt numFmtId="171" formatCode="_-* #,##0.000\ _₽_-;\-* #,##0.000\ _₽_-;_-* &quot;-&quot;???\ _₽_-;_-@_-"/>
    <numFmt numFmtId="172" formatCode="#,##0.000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Verdana"/>
      <family val="2"/>
      <charset val="204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i/>
      <sz val="10"/>
      <name val="Verdana"/>
      <family val="2"/>
      <charset val="204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  <charset val="204"/>
    </font>
    <font>
      <b/>
      <sz val="10"/>
      <color indexed="9"/>
      <name val="Verdana"/>
      <family val="2"/>
      <charset val="204"/>
    </font>
    <font>
      <sz val="11"/>
      <color indexed="8"/>
      <name val="Calibri"/>
      <family val="2"/>
    </font>
    <font>
      <sz val="10"/>
      <color indexed="9"/>
      <name val="Verdana"/>
      <family val="2"/>
      <charset val="204"/>
    </font>
    <font>
      <sz val="8"/>
      <name val="Verdana"/>
      <family val="2"/>
      <charset val="204"/>
    </font>
    <font>
      <sz val="10"/>
      <color indexed="8"/>
      <name val="Verdana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8"/>
      <color theme="1"/>
      <name val="Verdana"/>
      <family val="2"/>
      <charset val="204"/>
    </font>
    <font>
      <sz val="9"/>
      <color theme="1"/>
      <name val="Verdan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EF3B2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 style="thin">
        <color auto="1"/>
      </left>
      <right style="thin">
        <color theme="0"/>
      </right>
      <top style="thin">
        <color indexed="9"/>
      </top>
      <bottom style="thin">
        <color auto="1"/>
      </bottom>
      <diagonal/>
    </border>
    <border>
      <left/>
      <right/>
      <top style="thin">
        <color indexed="9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9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auto="1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8">
    <xf numFmtId="0" fontId="0" fillId="0" borderId="0"/>
    <xf numFmtId="0" fontId="3" fillId="0" borderId="0"/>
    <xf numFmtId="0" fontId="2" fillId="0" borderId="0" applyFont="0" applyFill="0" applyBorder="0" applyAlignment="0" applyProtection="0"/>
    <xf numFmtId="0" fontId="4" fillId="0" borderId="0"/>
    <xf numFmtId="0" fontId="2" fillId="0" borderId="0"/>
    <xf numFmtId="166" fontId="8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8" fillId="0" borderId="0"/>
  </cellStyleXfs>
  <cellXfs count="14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0" xfId="3" applyFont="1" applyAlignment="1">
      <alignment vertical="center"/>
    </xf>
    <xf numFmtId="0" fontId="5" fillId="0" borderId="0" xfId="3" applyFont="1" applyAlignment="1">
      <alignment horizontal="right" vertical="top"/>
    </xf>
    <xf numFmtId="167" fontId="6" fillId="0" borderId="0" xfId="3" applyNumberFormat="1" applyFont="1" applyAlignment="1">
      <alignment vertical="center"/>
    </xf>
    <xf numFmtId="4" fontId="5" fillId="0" borderId="0" xfId="3" applyNumberFormat="1" applyFont="1" applyAlignment="1">
      <alignment horizontal="right" vertical="center"/>
    </xf>
    <xf numFmtId="0" fontId="6" fillId="0" borderId="0" xfId="3" applyFont="1" applyAlignment="1">
      <alignment horizontal="center" vertical="center"/>
    </xf>
    <xf numFmtId="168" fontId="6" fillId="0" borderId="0" xfId="3" applyNumberFormat="1" applyFont="1" applyAlignment="1">
      <alignment vertical="center"/>
    </xf>
    <xf numFmtId="4" fontId="6" fillId="0" borderId="0" xfId="3" applyNumberFormat="1" applyFont="1" applyAlignment="1">
      <alignment horizontal="right" vertical="center"/>
    </xf>
    <xf numFmtId="9" fontId="6" fillId="0" borderId="0" xfId="3" applyNumberFormat="1" applyFont="1" applyAlignment="1">
      <alignment horizontal="center" vertical="center"/>
    </xf>
    <xf numFmtId="14" fontId="6" fillId="0" borderId="0" xfId="3" applyNumberFormat="1" applyFont="1" applyAlignment="1">
      <alignment horizontal="center" vertical="center"/>
    </xf>
    <xf numFmtId="0" fontId="6" fillId="0" borderId="0" xfId="3" applyFont="1" applyAlignment="1">
      <alignment horizontal="right" vertical="center"/>
    </xf>
    <xf numFmtId="4" fontId="6" fillId="0" borderId="0" xfId="3" applyNumberFormat="1" applyFont="1" applyFill="1" applyAlignment="1">
      <alignment horizontal="right" vertical="center"/>
    </xf>
    <xf numFmtId="0" fontId="7" fillId="0" borderId="0" xfId="3" applyFont="1" applyAlignment="1">
      <alignment horizontal="right" vertical="center"/>
    </xf>
    <xf numFmtId="0" fontId="6" fillId="0" borderId="0" xfId="3" applyFont="1" applyFill="1" applyAlignment="1">
      <alignment vertical="center"/>
    </xf>
    <xf numFmtId="14" fontId="6" fillId="0" borderId="0" xfId="3" applyNumberFormat="1" applyFont="1" applyFill="1" applyAlignment="1">
      <alignment horizontal="left" vertical="center" indent="1"/>
    </xf>
    <xf numFmtId="0" fontId="6" fillId="0" borderId="0" xfId="3" applyFont="1" applyAlignment="1">
      <alignment horizontal="left" vertical="center" indent="1"/>
    </xf>
    <xf numFmtId="4" fontId="4" fillId="0" borderId="0" xfId="3" applyNumberFormat="1" applyFont="1" applyAlignment="1">
      <alignment horizontal="right" vertical="center"/>
    </xf>
    <xf numFmtId="166" fontId="6" fillId="0" borderId="0" xfId="2" applyNumberFormat="1" applyFont="1" applyFill="1" applyAlignment="1">
      <alignment horizontal="left" vertical="center"/>
    </xf>
    <xf numFmtId="0" fontId="4" fillId="0" borderId="0" xfId="3" applyFont="1" applyAlignment="1">
      <alignment horizontal="right" vertical="center"/>
    </xf>
    <xf numFmtId="0" fontId="4" fillId="0" borderId="0" xfId="0" applyFont="1"/>
    <xf numFmtId="167" fontId="4" fillId="0" borderId="0" xfId="0" applyNumberFormat="1" applyFont="1"/>
    <xf numFmtId="4" fontId="4" fillId="0" borderId="0" xfId="0" applyNumberFormat="1" applyFont="1"/>
    <xf numFmtId="0" fontId="9" fillId="0" borderId="0" xfId="7" applyFont="1" applyAlignment="1">
      <alignment vertical="center"/>
    </xf>
    <xf numFmtId="0" fontId="4" fillId="0" borderId="0" xfId="7" applyFont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64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/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3" xfId="0" applyBorder="1"/>
    <xf numFmtId="0" fontId="0" fillId="0" borderId="12" xfId="0" applyBorder="1"/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2" xfId="0" applyFont="1" applyBorder="1"/>
    <xf numFmtId="0" fontId="1" fillId="0" borderId="13" xfId="0" applyFont="1" applyBorder="1"/>
    <xf numFmtId="0" fontId="0" fillId="0" borderId="13" xfId="0" applyBorder="1" applyAlignment="1">
      <alignment horizontal="right" vertical="center"/>
    </xf>
    <xf numFmtId="0" fontId="1" fillId="3" borderId="0" xfId="0" applyFont="1" applyFill="1"/>
    <xf numFmtId="0" fontId="13" fillId="0" borderId="0" xfId="0" applyFont="1" applyAlignment="1">
      <alignment horizontal="left" vertical="top" wrapText="1"/>
    </xf>
    <xf numFmtId="0" fontId="16" fillId="0" borderId="3" xfId="0" applyFont="1" applyBorder="1"/>
    <xf numFmtId="0" fontId="16" fillId="0" borderId="3" xfId="0" applyFont="1" applyBorder="1" applyAlignment="1">
      <alignment horizontal="center" vertical="center" wrapText="1"/>
    </xf>
    <xf numFmtId="2" fontId="0" fillId="0" borderId="13" xfId="0" applyNumberFormat="1" applyBorder="1" applyAlignment="1">
      <alignment vertical="center"/>
    </xf>
    <xf numFmtId="0" fontId="16" fillId="0" borderId="12" xfId="0" applyFont="1" applyBorder="1" applyAlignment="1">
      <alignment horizontal="left" vertical="center"/>
    </xf>
    <xf numFmtId="171" fontId="0" fillId="0" borderId="0" xfId="0" applyNumberFormat="1"/>
    <xf numFmtId="49" fontId="10" fillId="2" borderId="15" xfId="4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horizontal="right"/>
    </xf>
    <xf numFmtId="164" fontId="0" fillId="0" borderId="0" xfId="0" applyNumberFormat="1" applyFill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49" fontId="10" fillId="2" borderId="18" xfId="4" applyNumberFormat="1" applyFont="1" applyFill="1" applyBorder="1" applyAlignment="1">
      <alignment horizontal="right" vertical="center"/>
    </xf>
    <xf numFmtId="0" fontId="9" fillId="4" borderId="1" xfId="4" applyFont="1" applyFill="1" applyBorder="1" applyAlignment="1">
      <alignment horizontal="center" vertical="center" wrapText="1"/>
    </xf>
    <xf numFmtId="2" fontId="4" fillId="4" borderId="1" xfId="4" applyNumberFormat="1" applyFont="1" applyFill="1" applyBorder="1" applyAlignment="1">
      <alignment horizontal="left" vertical="center" wrapText="1"/>
    </xf>
    <xf numFmtId="169" fontId="4" fillId="4" borderId="1" xfId="5" applyNumberFormat="1" applyFont="1" applyFill="1" applyBorder="1" applyAlignment="1">
      <alignment horizontal="center" vertical="center"/>
    </xf>
    <xf numFmtId="166" fontId="4" fillId="4" borderId="1" xfId="5" applyFont="1" applyFill="1" applyBorder="1" applyAlignment="1">
      <alignment horizontal="center" vertical="center"/>
    </xf>
    <xf numFmtId="4" fontId="4" fillId="4" borderId="1" xfId="5" applyNumberFormat="1" applyFont="1" applyFill="1" applyBorder="1" applyAlignment="1">
      <alignment horizontal="center" vertical="center"/>
    </xf>
    <xf numFmtId="49" fontId="9" fillId="4" borderId="1" xfId="4" applyNumberFormat="1" applyFont="1" applyFill="1" applyBorder="1" applyAlignment="1">
      <alignment horizontal="center" vertical="center"/>
    </xf>
    <xf numFmtId="4" fontId="9" fillId="4" borderId="1" xfId="5" applyNumberFormat="1" applyFont="1" applyFill="1" applyBorder="1" applyAlignment="1">
      <alignment horizontal="center" vertical="center"/>
    </xf>
    <xf numFmtId="166" fontId="9" fillId="4" borderId="1" xfId="5" applyFont="1" applyFill="1" applyBorder="1" applyAlignment="1">
      <alignment horizontal="center" vertical="center"/>
    </xf>
    <xf numFmtId="49" fontId="4" fillId="4" borderId="1" xfId="4" applyNumberFormat="1" applyFont="1" applyFill="1" applyBorder="1" applyAlignment="1">
      <alignment horizontal="left" vertical="center"/>
    </xf>
    <xf numFmtId="49" fontId="4" fillId="4" borderId="1" xfId="4" applyNumberFormat="1" applyFont="1" applyFill="1" applyBorder="1" applyAlignment="1">
      <alignment horizontal="right" vertical="center"/>
    </xf>
    <xf numFmtId="2" fontId="4" fillId="4" borderId="1" xfId="4" applyNumberFormat="1" applyFont="1" applyFill="1" applyBorder="1" applyAlignment="1">
      <alignment horizontal="right" vertical="center" wrapText="1"/>
    </xf>
    <xf numFmtId="170" fontId="4" fillId="4" borderId="1" xfId="5" applyNumberFormat="1" applyFont="1" applyFill="1" applyBorder="1" applyAlignment="1">
      <alignment horizontal="center" vertical="center"/>
    </xf>
    <xf numFmtId="4" fontId="9" fillId="4" borderId="1" xfId="6" applyNumberFormat="1" applyFont="1" applyFill="1" applyBorder="1" applyAlignment="1">
      <alignment horizontal="right" vertical="center"/>
    </xf>
    <xf numFmtId="4" fontId="12" fillId="2" borderId="20" xfId="6" applyNumberFormat="1" applyFont="1" applyFill="1" applyBorder="1" applyAlignment="1">
      <alignment horizontal="right" vertical="center"/>
    </xf>
    <xf numFmtId="4" fontId="12" fillId="2" borderId="21" xfId="6" applyNumberFormat="1" applyFont="1" applyFill="1" applyBorder="1" applyAlignment="1">
      <alignment horizontal="right" vertical="center"/>
    </xf>
    <xf numFmtId="0" fontId="0" fillId="0" borderId="0" xfId="0" applyBorder="1"/>
    <xf numFmtId="0" fontId="6" fillId="0" borderId="0" xfId="0" applyFont="1" applyBorder="1"/>
    <xf numFmtId="164" fontId="0" fillId="0" borderId="0" xfId="0" applyNumberFormat="1" applyBorder="1"/>
    <xf numFmtId="169" fontId="5" fillId="0" borderId="1" xfId="4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right" vertical="center"/>
    </xf>
    <xf numFmtId="172" fontId="9" fillId="4" borderId="1" xfId="5" applyNumberFormat="1" applyFont="1" applyFill="1" applyBorder="1" applyAlignment="1">
      <alignment horizontal="center" vertical="center"/>
    </xf>
    <xf numFmtId="172" fontId="4" fillId="4" borderId="1" xfId="5" applyNumberFormat="1" applyFont="1" applyFill="1" applyBorder="1" applyAlignment="1">
      <alignment horizontal="center" vertical="center"/>
    </xf>
    <xf numFmtId="0" fontId="9" fillId="4" borderId="1" xfId="5" applyNumberFormat="1" applyFont="1" applyFill="1" applyBorder="1" applyAlignment="1">
      <alignment horizontal="center" vertical="center" wrapText="1"/>
    </xf>
    <xf numFmtId="0" fontId="9" fillId="4" borderId="1" xfId="4" applyNumberFormat="1" applyFont="1" applyFill="1" applyBorder="1" applyAlignment="1">
      <alignment horizontal="center" vertical="center"/>
    </xf>
    <xf numFmtId="0" fontId="4" fillId="4" borderId="1" xfId="5" applyNumberFormat="1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1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6" fillId="0" borderId="12" xfId="0" applyFont="1" applyBorder="1" applyAlignment="1">
      <alignment horizontal="left" vertical="top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0" fontId="0" fillId="0" borderId="1" xfId="0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/>
    <xf numFmtId="0" fontId="0" fillId="0" borderId="1" xfId="0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  <xf numFmtId="0" fontId="0" fillId="0" borderId="1" xfId="0" applyFill="1" applyBorder="1"/>
    <xf numFmtId="0" fontId="16" fillId="0" borderId="3" xfId="0" applyFont="1" applyFill="1" applyBorder="1"/>
    <xf numFmtId="0" fontId="0" fillId="0" borderId="13" xfId="0" applyFill="1" applyBorder="1"/>
    <xf numFmtId="0" fontId="0" fillId="0" borderId="12" xfId="0" applyFill="1" applyBorder="1" applyAlignment="1">
      <alignment vertical="center"/>
    </xf>
    <xf numFmtId="0" fontId="0" fillId="0" borderId="1" xfId="0" applyFill="1" applyBorder="1" applyAlignment="1">
      <alignment vertical="top"/>
    </xf>
    <xf numFmtId="0" fontId="16" fillId="0" borderId="1" xfId="0" applyFont="1" applyFill="1" applyBorder="1" applyAlignment="1">
      <alignment vertical="top" wrapText="1"/>
    </xf>
    <xf numFmtId="0" fontId="0" fillId="0" borderId="0" xfId="0" applyFill="1"/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3" fillId="0" borderId="0" xfId="0" applyFont="1" applyAlignment="1">
      <alignment horizontal="left" vertical="top" wrapText="1"/>
    </xf>
    <xf numFmtId="49" fontId="4" fillId="4" borderId="1" xfId="4" applyNumberFormat="1" applyFont="1" applyFill="1" applyBorder="1" applyAlignment="1">
      <alignment horizontal="left" vertical="center"/>
    </xf>
    <xf numFmtId="4" fontId="9" fillId="4" borderId="1" xfId="5" applyNumberFormat="1" applyFont="1" applyFill="1" applyBorder="1" applyAlignment="1">
      <alignment horizontal="left" vertical="center" wrapText="1"/>
    </xf>
    <xf numFmtId="49" fontId="12" fillId="2" borderId="19" xfId="4" applyNumberFormat="1" applyFont="1" applyFill="1" applyBorder="1" applyAlignment="1">
      <alignment horizontal="left" vertical="center"/>
    </xf>
    <xf numFmtId="49" fontId="12" fillId="2" borderId="14" xfId="4" applyNumberFormat="1" applyFont="1" applyFill="1" applyBorder="1" applyAlignment="1">
      <alignment horizontal="left" vertical="center"/>
    </xf>
    <xf numFmtId="49" fontId="12" fillId="2" borderId="16" xfId="4" applyNumberFormat="1" applyFont="1" applyFill="1" applyBorder="1" applyAlignment="1">
      <alignment horizontal="left" vertical="center"/>
    </xf>
    <xf numFmtId="0" fontId="5" fillId="0" borderId="5" xfId="3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0" xfId="3" applyFont="1" applyAlignment="1">
      <alignment horizontal="left" vertical="top" wrapText="1"/>
    </xf>
    <xf numFmtId="14" fontId="6" fillId="0" borderId="0" xfId="3" applyNumberFormat="1" applyFont="1" applyFill="1" applyAlignment="1">
      <alignment horizontal="left" vertical="center" wrapText="1" indent="1"/>
    </xf>
    <xf numFmtId="169" fontId="5" fillId="0" borderId="1" xfId="4" applyNumberFormat="1" applyFont="1" applyFill="1" applyBorder="1" applyAlignment="1">
      <alignment horizontal="center" vertical="center" wrapText="1"/>
    </xf>
    <xf numFmtId="1" fontId="5" fillId="0" borderId="3" xfId="4" applyNumberFormat="1" applyFont="1" applyFill="1" applyBorder="1" applyAlignment="1">
      <alignment horizontal="right" vertical="center"/>
    </xf>
    <xf numFmtId="1" fontId="5" fillId="0" borderId="4" xfId="4" applyNumberFormat="1" applyFont="1" applyFill="1" applyBorder="1" applyAlignment="1">
      <alignment horizontal="right" vertical="center"/>
    </xf>
    <xf numFmtId="1" fontId="5" fillId="0" borderId="17" xfId="4" applyNumberFormat="1" applyFont="1" applyFill="1" applyBorder="1" applyAlignment="1">
      <alignment horizontal="right" vertical="center"/>
    </xf>
    <xf numFmtId="2" fontId="5" fillId="0" borderId="3" xfId="4" applyNumberFormat="1" applyFont="1" applyFill="1" applyBorder="1" applyAlignment="1">
      <alignment horizontal="right" vertical="center"/>
    </xf>
    <xf numFmtId="2" fontId="5" fillId="0" borderId="4" xfId="4" applyNumberFormat="1" applyFont="1" applyFill="1" applyBorder="1" applyAlignment="1">
      <alignment horizontal="right" vertical="center"/>
    </xf>
    <xf numFmtId="2" fontId="5" fillId="0" borderId="17" xfId="4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" fontId="15" fillId="0" borderId="10" xfId="0" applyNumberFormat="1" applyFont="1" applyBorder="1" applyAlignment="1">
      <alignment horizontal="center" vertical="center" wrapText="1"/>
    </xf>
    <xf numFmtId="16" fontId="15" fillId="0" borderId="4" xfId="0" applyNumberFormat="1" applyFont="1" applyBorder="1" applyAlignment="1">
      <alignment horizontal="center" vertical="center" wrapText="1"/>
    </xf>
    <xf numFmtId="16" fontId="15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vertical="top" wrapText="1"/>
    </xf>
    <xf numFmtId="16" fontId="0" fillId="3" borderId="12" xfId="0" applyNumberFormat="1" applyFill="1" applyBorder="1" applyAlignment="1">
      <alignment horizontal="center" vertical="center" wrapText="1"/>
    </xf>
    <xf numFmtId="16" fontId="0" fillId="3" borderId="1" xfId="0" applyNumberFormat="1" applyFill="1" applyBorder="1" applyAlignment="1">
      <alignment horizontal="center" vertical="center" wrapText="1"/>
    </xf>
    <xf numFmtId="16" fontId="0" fillId="3" borderId="13" xfId="0" applyNumberFormat="1" applyFill="1" applyBorder="1" applyAlignment="1">
      <alignment horizontal="center" vertical="center" wrapText="1"/>
    </xf>
    <xf numFmtId="16" fontId="0" fillId="3" borderId="10" xfId="0" applyNumberFormat="1" applyFill="1" applyBorder="1" applyAlignment="1">
      <alignment horizontal="center" vertical="center" wrapText="1"/>
    </xf>
    <xf numFmtId="16" fontId="0" fillId="3" borderId="4" xfId="0" applyNumberFormat="1" applyFill="1" applyBorder="1" applyAlignment="1">
      <alignment horizontal="center" vertical="center" wrapText="1"/>
    </xf>
    <xf numFmtId="16" fontId="0" fillId="3" borderId="11" xfId="0" applyNumberFormat="1" applyFill="1" applyBorder="1" applyAlignment="1">
      <alignment horizontal="center" vertical="center" wrapText="1"/>
    </xf>
    <xf numFmtId="16" fontId="15" fillId="0" borderId="12" xfId="0" applyNumberFormat="1" applyFont="1" applyBorder="1" applyAlignment="1">
      <alignment horizontal="center" vertical="center" wrapText="1"/>
    </xf>
    <xf numFmtId="16" fontId="15" fillId="0" borderId="1" xfId="0" applyNumberFormat="1" applyFont="1" applyBorder="1" applyAlignment="1">
      <alignment horizontal="center" vertical="center" wrapText="1"/>
    </xf>
    <xf numFmtId="16" fontId="15" fillId="0" borderId="13" xfId="0" applyNumberFormat="1" applyFont="1" applyBorder="1" applyAlignment="1">
      <alignment horizontal="center" vertical="center" wrapText="1"/>
    </xf>
  </cellXfs>
  <cellStyles count="8">
    <cellStyle name="Денежный 2 4" xfId="6" xr:uid="{00000000-0005-0000-0000-000000000000}"/>
    <cellStyle name="Обычный" xfId="0" builtinId="0"/>
    <cellStyle name="Обычный 2" xfId="3" xr:uid="{00000000-0005-0000-0000-000002000000}"/>
    <cellStyle name="Обычный 2 2" xfId="1" xr:uid="{00000000-0005-0000-0000-000003000000}"/>
    <cellStyle name="Обычный 2 2 2" xfId="4" xr:uid="{00000000-0005-0000-0000-000004000000}"/>
    <cellStyle name="Обычный 4" xfId="7" xr:uid="{00000000-0005-0000-0000-000005000000}"/>
    <cellStyle name="Финансовый 2" xfId="2" xr:uid="{00000000-0005-0000-0000-000006000000}"/>
    <cellStyle name="Финансовый 5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49757" cy="360420"/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952750"/>
          <a:ext cx="49757" cy="360420"/>
        </a:xfrm>
        <a:prstGeom prst="rect">
          <a:avLst/>
        </a:prstGeom>
        <a:noFill/>
        <a:ln>
          <a:noFill/>
        </a:ln>
      </xdr:spPr>
      <xdr:txBody>
        <a:bodyPr wrap="none" lIns="0" tIns="0" rIns="0" bIns="0" anchor="t" upright="1">
          <a:spAutoFit/>
        </a:bodyPr>
        <a:lstStyle/>
        <a:p>
          <a:pPr algn="l" rtl="0">
            <a:defRPr sz="1000"/>
          </a:pPr>
          <a:r>
            <a:rPr lang="ru-RU" sz="2200" b="0" i="0" u="none" strike="noStrike" baseline="0">
              <a:solidFill>
                <a:srgbClr val="000000"/>
              </a:solidFill>
              <a:latin typeface="Impact"/>
            </a:rPr>
            <a:t> </a:t>
          </a:r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7"/>
  <sheetViews>
    <sheetView tabSelected="1" view="pageBreakPreview" zoomScale="70" zoomScaleNormal="70" zoomScaleSheetLayoutView="70" workbookViewId="0">
      <selection activeCell="A53" sqref="A53:H53"/>
    </sheetView>
  </sheetViews>
  <sheetFormatPr defaultRowHeight="15" x14ac:dyDescent="0.25"/>
  <cols>
    <col min="1" max="1" width="6.42578125" customWidth="1"/>
    <col min="2" max="2" width="14.85546875" customWidth="1"/>
    <col min="3" max="3" width="62.85546875" customWidth="1"/>
    <col min="4" max="4" width="10.5703125" customWidth="1"/>
    <col min="5" max="5" width="12.28515625" customWidth="1"/>
    <col min="6" max="6" width="17.140625" customWidth="1"/>
    <col min="7" max="7" width="18.7109375" customWidth="1"/>
    <col min="8" max="8" width="22.140625" customWidth="1"/>
    <col min="9" max="9" width="31.28515625" customWidth="1"/>
    <col min="10" max="10" width="10" bestFit="1" customWidth="1"/>
  </cols>
  <sheetData>
    <row r="1" spans="1:9" x14ac:dyDescent="0.25">
      <c r="H1" s="78" t="s">
        <v>57</v>
      </c>
    </row>
    <row r="2" spans="1:9" x14ac:dyDescent="0.25">
      <c r="A2" s="115" t="s">
        <v>51</v>
      </c>
      <c r="B2" s="116"/>
      <c r="C2" s="116"/>
      <c r="D2" s="116"/>
      <c r="E2" s="116"/>
      <c r="F2" s="116"/>
      <c r="G2" s="116"/>
      <c r="H2" s="116"/>
    </row>
    <row r="3" spans="1:9" x14ac:dyDescent="0.25">
      <c r="A3" s="117" t="s">
        <v>84</v>
      </c>
      <c r="B3" s="117"/>
      <c r="C3" s="117"/>
      <c r="D3" s="117"/>
      <c r="E3" s="117"/>
      <c r="F3" s="117"/>
      <c r="G3" s="117"/>
      <c r="H3" s="117"/>
    </row>
    <row r="4" spans="1:9" ht="34.5" hidden="1" customHeight="1" x14ac:dyDescent="0.25">
      <c r="A4" s="4"/>
      <c r="B4" s="5" t="s">
        <v>3</v>
      </c>
      <c r="C4" s="118" t="s">
        <v>4</v>
      </c>
      <c r="D4" s="118"/>
      <c r="E4" s="118"/>
      <c r="F4" s="118"/>
      <c r="G4" s="118"/>
      <c r="H4" s="118"/>
    </row>
    <row r="5" spans="1:9" hidden="1" x14ac:dyDescent="0.25">
      <c r="A5" s="4"/>
      <c r="B5" s="4"/>
      <c r="C5" s="4"/>
      <c r="D5" s="6"/>
      <c r="E5" s="4"/>
      <c r="F5" s="7" t="s">
        <v>5</v>
      </c>
      <c r="G5" s="8" t="s">
        <v>6</v>
      </c>
      <c r="H5" s="9">
        <f>H42</f>
        <v>0</v>
      </c>
    </row>
    <row r="6" spans="1:9" hidden="1" x14ac:dyDescent="0.25">
      <c r="A6" s="4"/>
      <c r="B6" s="4"/>
      <c r="C6" s="4"/>
      <c r="D6" s="6"/>
      <c r="E6" s="4"/>
      <c r="F6" s="10" t="s">
        <v>7</v>
      </c>
      <c r="G6" s="11" t="e">
        <f>H6/H5</f>
        <v>#DIV/0!</v>
      </c>
      <c r="H6" s="9">
        <f>H17+H16*10%</f>
        <v>0</v>
      </c>
    </row>
    <row r="7" spans="1:9" hidden="1" x14ac:dyDescent="0.25">
      <c r="A7" s="4"/>
      <c r="B7" s="4"/>
      <c r="C7" s="4"/>
      <c r="D7" s="6"/>
      <c r="E7" s="4"/>
      <c r="F7" s="10" t="s">
        <v>8</v>
      </c>
      <c r="G7" s="12"/>
      <c r="H7" s="13"/>
    </row>
    <row r="8" spans="1:9" hidden="1" x14ac:dyDescent="0.25">
      <c r="A8" s="4"/>
      <c r="B8" s="4"/>
      <c r="C8" s="4"/>
      <c r="D8" s="6"/>
      <c r="E8" s="4"/>
      <c r="F8" s="14" t="s">
        <v>9</v>
      </c>
      <c r="G8" s="12"/>
      <c r="H8" s="15"/>
    </row>
    <row r="9" spans="1:9" hidden="1" x14ac:dyDescent="0.25">
      <c r="A9" s="4"/>
      <c r="B9" s="4"/>
      <c r="C9" s="4"/>
      <c r="D9" s="6"/>
      <c r="E9" s="4"/>
      <c r="F9" s="14" t="s">
        <v>10</v>
      </c>
      <c r="G9" s="119" t="s">
        <v>11</v>
      </c>
      <c r="H9" s="119"/>
    </row>
    <row r="10" spans="1:9" hidden="1" x14ac:dyDescent="0.25">
      <c r="A10" s="4"/>
      <c r="B10" s="4"/>
      <c r="C10" s="4"/>
      <c r="D10" s="6"/>
      <c r="E10" s="16"/>
      <c r="F10" s="14" t="s">
        <v>12</v>
      </c>
      <c r="G10" s="17" t="s">
        <v>13</v>
      </c>
      <c r="H10" s="18"/>
    </row>
    <row r="11" spans="1:9" hidden="1" x14ac:dyDescent="0.25">
      <c r="A11" s="4"/>
      <c r="B11" s="4"/>
      <c r="C11" s="4"/>
      <c r="D11" s="6"/>
      <c r="E11" s="16"/>
      <c r="F11" s="14" t="s">
        <v>14</v>
      </c>
      <c r="G11" s="17" t="s">
        <v>38</v>
      </c>
      <c r="H11" s="18"/>
    </row>
    <row r="12" spans="1:9" hidden="1" x14ac:dyDescent="0.25">
      <c r="A12" s="4"/>
      <c r="B12" s="4"/>
      <c r="C12" s="4"/>
      <c r="D12" s="6"/>
      <c r="E12" s="16"/>
      <c r="F12" s="19" t="s">
        <v>33</v>
      </c>
      <c r="G12" s="20">
        <f>H42/F18</f>
        <v>0</v>
      </c>
      <c r="H12" s="13" t="s">
        <v>41</v>
      </c>
    </row>
    <row r="13" spans="1:9" ht="23.25" hidden="1" x14ac:dyDescent="0.35">
      <c r="A13" s="4"/>
      <c r="B13" s="4"/>
      <c r="C13" s="4"/>
      <c r="D13" s="6"/>
      <c r="E13" s="16"/>
      <c r="F13" s="21"/>
      <c r="G13" s="20"/>
      <c r="H13" s="4"/>
      <c r="I13" s="55"/>
    </row>
    <row r="14" spans="1:9" ht="32.25" customHeight="1" x14ac:dyDescent="0.25">
      <c r="A14" s="77" t="s">
        <v>15</v>
      </c>
      <c r="B14" s="120" t="s">
        <v>16</v>
      </c>
      <c r="C14" s="120"/>
      <c r="D14" s="77" t="s">
        <v>17</v>
      </c>
      <c r="E14" s="77" t="s">
        <v>55</v>
      </c>
      <c r="F14" s="77" t="s">
        <v>56</v>
      </c>
      <c r="G14" s="77" t="s">
        <v>18</v>
      </c>
      <c r="H14" s="77" t="s">
        <v>19</v>
      </c>
    </row>
    <row r="15" spans="1:9" hidden="1" x14ac:dyDescent="0.25">
      <c r="A15" s="59"/>
      <c r="B15" s="110" t="s">
        <v>20</v>
      </c>
      <c r="C15" s="110"/>
      <c r="D15" s="60"/>
      <c r="E15" s="61"/>
      <c r="F15" s="62"/>
      <c r="G15" s="63"/>
      <c r="H15" s="62">
        <f>H18+H32+H37</f>
        <v>0</v>
      </c>
    </row>
    <row r="16" spans="1:9" hidden="1" x14ac:dyDescent="0.25">
      <c r="A16" s="64"/>
      <c r="B16" s="110" t="s">
        <v>21</v>
      </c>
      <c r="C16" s="110"/>
      <c r="D16" s="60"/>
      <c r="E16" s="61"/>
      <c r="F16" s="62"/>
      <c r="G16" s="63"/>
      <c r="H16" s="62">
        <f>H19+H33+H38</f>
        <v>0</v>
      </c>
    </row>
    <row r="17" spans="1:13" hidden="1" x14ac:dyDescent="0.25">
      <c r="A17" s="64"/>
      <c r="B17" s="110" t="s">
        <v>22</v>
      </c>
      <c r="C17" s="110"/>
      <c r="D17" s="60"/>
      <c r="E17" s="61"/>
      <c r="F17" s="62"/>
      <c r="G17" s="63"/>
      <c r="H17" s="62">
        <f>H26+H35+H40</f>
        <v>0</v>
      </c>
    </row>
    <row r="18" spans="1:13" ht="27" customHeight="1" x14ac:dyDescent="0.25">
      <c r="A18" s="81">
        <v>1</v>
      </c>
      <c r="B18" s="111" t="s">
        <v>58</v>
      </c>
      <c r="C18" s="111"/>
      <c r="D18" s="111"/>
      <c r="E18" s="65" t="s">
        <v>23</v>
      </c>
      <c r="F18" s="79">
        <f>F20</f>
        <v>394.19500000000005</v>
      </c>
      <c r="G18" s="65"/>
      <c r="H18" s="66"/>
      <c r="I18" s="53"/>
    </row>
    <row r="19" spans="1:13" x14ac:dyDescent="0.25">
      <c r="A19" s="82"/>
      <c r="B19" s="110" t="s">
        <v>24</v>
      </c>
      <c r="C19" s="110"/>
      <c r="D19" s="60"/>
      <c r="E19" s="61" t="s">
        <v>23</v>
      </c>
      <c r="F19" s="80"/>
      <c r="G19" s="63"/>
      <c r="H19" s="63"/>
    </row>
    <row r="20" spans="1:13" x14ac:dyDescent="0.25">
      <c r="A20" s="82"/>
      <c r="B20" s="67"/>
      <c r="C20" s="67" t="s">
        <v>40</v>
      </c>
      <c r="D20" s="60"/>
      <c r="E20" s="61" t="s">
        <v>23</v>
      </c>
      <c r="F20" s="80">
        <f>SUM(F21:F25)</f>
        <v>394.19500000000005</v>
      </c>
      <c r="G20" s="63"/>
      <c r="H20" s="63"/>
      <c r="I20" s="30"/>
    </row>
    <row r="21" spans="1:13" x14ac:dyDescent="0.25">
      <c r="A21" s="82"/>
      <c r="B21" s="67"/>
      <c r="C21" s="68" t="s">
        <v>79</v>
      </c>
      <c r="D21" s="60"/>
      <c r="E21" s="61" t="s">
        <v>23</v>
      </c>
      <c r="F21" s="80">
        <f>Расчет!E50</f>
        <v>64.234999999999999</v>
      </c>
      <c r="G21" s="63"/>
      <c r="H21" s="63"/>
    </row>
    <row r="22" spans="1:13" x14ac:dyDescent="0.25">
      <c r="A22" s="82"/>
      <c r="B22" s="67"/>
      <c r="C22" s="68" t="s">
        <v>80</v>
      </c>
      <c r="D22" s="60"/>
      <c r="E22" s="61" t="s">
        <v>23</v>
      </c>
      <c r="F22" s="80">
        <f>Расчет!I50</f>
        <v>83.22999999999999</v>
      </c>
      <c r="G22" s="63"/>
      <c r="H22" s="63"/>
    </row>
    <row r="23" spans="1:13" x14ac:dyDescent="0.25">
      <c r="A23" s="82"/>
      <c r="B23" s="67"/>
      <c r="C23" s="68" t="s">
        <v>81</v>
      </c>
      <c r="D23" s="60"/>
      <c r="E23" s="61" t="s">
        <v>23</v>
      </c>
      <c r="F23" s="80">
        <f>Расчет!M50</f>
        <v>124.40000000000008</v>
      </c>
      <c r="G23" s="63"/>
      <c r="H23" s="63"/>
    </row>
    <row r="24" spans="1:13" x14ac:dyDescent="0.25">
      <c r="A24" s="82"/>
      <c r="B24" s="67"/>
      <c r="C24" s="68" t="s">
        <v>82</v>
      </c>
      <c r="D24" s="60"/>
      <c r="E24" s="61" t="s">
        <v>23</v>
      </c>
      <c r="F24" s="80">
        <f>Расчет!Q50</f>
        <v>56.370000000000026</v>
      </c>
      <c r="G24" s="63"/>
      <c r="H24" s="63"/>
    </row>
    <row r="25" spans="1:13" x14ac:dyDescent="0.25">
      <c r="A25" s="82"/>
      <c r="B25" s="67"/>
      <c r="C25" s="68" t="s">
        <v>83</v>
      </c>
      <c r="D25" s="60"/>
      <c r="E25" s="61" t="s">
        <v>23</v>
      </c>
      <c r="F25" s="80">
        <f>Расчет!U50</f>
        <v>65.959999999999994</v>
      </c>
      <c r="G25" s="63"/>
      <c r="H25" s="63"/>
    </row>
    <row r="26" spans="1:13" x14ac:dyDescent="0.25">
      <c r="A26" s="82"/>
      <c r="B26" s="67" t="s">
        <v>25</v>
      </c>
      <c r="C26" s="67"/>
      <c r="D26" s="69"/>
      <c r="E26" s="70" t="s">
        <v>23</v>
      </c>
      <c r="F26" s="80"/>
      <c r="G26" s="63"/>
      <c r="H26" s="63"/>
    </row>
    <row r="27" spans="1:13" ht="19.5" customHeight="1" x14ac:dyDescent="0.25">
      <c r="A27" s="82"/>
      <c r="B27" s="64"/>
      <c r="C27" s="60" t="s">
        <v>48</v>
      </c>
      <c r="D27" s="69">
        <v>1.04</v>
      </c>
      <c r="E27" s="61" t="s">
        <v>2</v>
      </c>
      <c r="F27" s="80">
        <v>1.8839999999999999</v>
      </c>
      <c r="G27" s="63"/>
      <c r="H27" s="63"/>
      <c r="I27" s="56"/>
      <c r="J27" s="74"/>
      <c r="K27" s="74"/>
      <c r="L27" s="74"/>
      <c r="M27" s="74"/>
    </row>
    <row r="28" spans="1:13" ht="19.5" customHeight="1" x14ac:dyDescent="0.25">
      <c r="A28" s="82"/>
      <c r="B28" s="64"/>
      <c r="C28" s="60" t="s">
        <v>47</v>
      </c>
      <c r="D28" s="69">
        <f>D27</f>
        <v>1.04</v>
      </c>
      <c r="E28" s="61" t="s">
        <v>2</v>
      </c>
      <c r="F28" s="80">
        <v>3.5710000000000002</v>
      </c>
      <c r="G28" s="63"/>
      <c r="H28" s="63"/>
      <c r="I28" s="56"/>
      <c r="J28" s="74"/>
      <c r="K28" s="74"/>
      <c r="L28" s="74"/>
      <c r="M28" s="74"/>
    </row>
    <row r="29" spans="1:13" ht="19.5" customHeight="1" x14ac:dyDescent="0.25">
      <c r="A29" s="82"/>
      <c r="B29" s="64"/>
      <c r="C29" s="60" t="s">
        <v>49</v>
      </c>
      <c r="D29" s="69">
        <v>1.01</v>
      </c>
      <c r="E29" s="61" t="s">
        <v>0</v>
      </c>
      <c r="F29" s="80">
        <f>MROUND(F18/0.33*2,1)*D29</f>
        <v>2412.89</v>
      </c>
      <c r="G29" s="63"/>
      <c r="H29" s="63"/>
      <c r="I29" s="74"/>
      <c r="J29" s="74"/>
      <c r="K29" s="74"/>
      <c r="L29" s="74"/>
      <c r="M29" s="74"/>
    </row>
    <row r="30" spans="1:13" ht="19.5" customHeight="1" x14ac:dyDescent="0.25">
      <c r="A30" s="82"/>
      <c r="B30" s="64"/>
      <c r="C30" s="60" t="s">
        <v>39</v>
      </c>
      <c r="D30" s="69">
        <v>1.01</v>
      </c>
      <c r="E30" s="61" t="s">
        <v>0</v>
      </c>
      <c r="F30" s="80">
        <v>3091.922</v>
      </c>
      <c r="G30" s="63"/>
      <c r="H30" s="63"/>
      <c r="I30" s="74"/>
      <c r="J30" s="74"/>
      <c r="K30" s="74"/>
      <c r="L30" s="74"/>
      <c r="M30" s="74"/>
    </row>
    <row r="31" spans="1:13" ht="19.5" customHeight="1" x14ac:dyDescent="0.25">
      <c r="A31" s="82"/>
      <c r="B31" s="64"/>
      <c r="C31" s="60" t="s">
        <v>27</v>
      </c>
      <c r="D31" s="60"/>
      <c r="E31" s="61" t="s">
        <v>26</v>
      </c>
      <c r="F31" s="80">
        <v>1</v>
      </c>
      <c r="G31" s="63"/>
      <c r="H31" s="63"/>
      <c r="I31" s="74"/>
      <c r="J31" s="74"/>
      <c r="K31" s="74"/>
      <c r="L31" s="74"/>
      <c r="M31" s="74"/>
    </row>
    <row r="32" spans="1:13" ht="19.5" customHeight="1" x14ac:dyDescent="0.25">
      <c r="A32" s="81">
        <v>2</v>
      </c>
      <c r="B32" s="111" t="s">
        <v>44</v>
      </c>
      <c r="C32" s="111"/>
      <c r="D32" s="111"/>
      <c r="E32" s="65" t="s">
        <v>23</v>
      </c>
      <c r="F32" s="79">
        <f>F18</f>
        <v>394.19500000000005</v>
      </c>
      <c r="G32" s="65"/>
      <c r="H32" s="66"/>
      <c r="I32" s="74"/>
      <c r="J32" s="74"/>
      <c r="K32" s="74"/>
      <c r="L32" s="74"/>
      <c r="M32" s="74"/>
    </row>
    <row r="33" spans="1:13" ht="19.5" customHeight="1" x14ac:dyDescent="0.25">
      <c r="A33" s="82"/>
      <c r="B33" s="110" t="s">
        <v>24</v>
      </c>
      <c r="C33" s="110"/>
      <c r="D33" s="60"/>
      <c r="E33" s="61" t="s">
        <v>23</v>
      </c>
      <c r="F33" s="80"/>
      <c r="G33" s="63"/>
      <c r="H33" s="63"/>
      <c r="I33" s="74"/>
      <c r="J33" s="74"/>
      <c r="K33" s="74"/>
      <c r="L33" s="74"/>
      <c r="M33" s="74"/>
    </row>
    <row r="34" spans="1:13" ht="19.5" customHeight="1" x14ac:dyDescent="0.25">
      <c r="A34" s="82"/>
      <c r="B34" s="67"/>
      <c r="C34" s="67" t="s">
        <v>44</v>
      </c>
      <c r="D34" s="60"/>
      <c r="E34" s="61" t="s">
        <v>23</v>
      </c>
      <c r="F34" s="80">
        <f>F32</f>
        <v>394.19500000000005</v>
      </c>
      <c r="G34" s="63"/>
      <c r="H34" s="63"/>
      <c r="I34" s="74"/>
      <c r="J34" s="74"/>
      <c r="K34" s="74"/>
      <c r="L34" s="74"/>
      <c r="M34" s="74"/>
    </row>
    <row r="35" spans="1:13" ht="19.5" customHeight="1" x14ac:dyDescent="0.25">
      <c r="A35" s="82"/>
      <c r="B35" s="110" t="s">
        <v>25</v>
      </c>
      <c r="C35" s="110"/>
      <c r="D35" s="110"/>
      <c r="E35" s="61" t="s">
        <v>23</v>
      </c>
      <c r="F35" s="80"/>
      <c r="G35" s="63"/>
      <c r="H35" s="63"/>
      <c r="I35" s="74"/>
      <c r="J35" s="74"/>
      <c r="K35" s="74"/>
      <c r="L35" s="74"/>
      <c r="M35" s="74"/>
    </row>
    <row r="36" spans="1:13" ht="27.75" customHeight="1" x14ac:dyDescent="0.25">
      <c r="A36" s="82"/>
      <c r="B36" s="67"/>
      <c r="C36" s="60" t="s">
        <v>52</v>
      </c>
      <c r="D36" s="60"/>
      <c r="E36" s="61" t="s">
        <v>0</v>
      </c>
      <c r="F36" s="80">
        <f>F34/3</f>
        <v>131.39833333333334</v>
      </c>
      <c r="G36" s="63"/>
      <c r="H36" s="63"/>
      <c r="I36" s="56"/>
      <c r="J36" s="75"/>
      <c r="K36" s="74"/>
      <c r="L36" s="74"/>
      <c r="M36" s="74"/>
    </row>
    <row r="37" spans="1:13" x14ac:dyDescent="0.25">
      <c r="A37" s="82">
        <v>3</v>
      </c>
      <c r="B37" s="111" t="s">
        <v>59</v>
      </c>
      <c r="C37" s="111"/>
      <c r="D37" s="111"/>
      <c r="E37" s="65" t="s">
        <v>23</v>
      </c>
      <c r="F37" s="79">
        <f>F18</f>
        <v>394.19500000000005</v>
      </c>
      <c r="G37" s="65"/>
      <c r="H37" s="66"/>
      <c r="I37" s="74"/>
      <c r="J37" s="74"/>
      <c r="K37" s="74"/>
      <c r="L37" s="74"/>
      <c r="M37" s="74"/>
    </row>
    <row r="38" spans="1:13" x14ac:dyDescent="0.25">
      <c r="A38" s="83"/>
      <c r="B38" s="110" t="s">
        <v>24</v>
      </c>
      <c r="C38" s="110"/>
      <c r="D38" s="110"/>
      <c r="E38" s="61" t="s">
        <v>23</v>
      </c>
      <c r="F38" s="80"/>
      <c r="G38" s="63"/>
      <c r="H38" s="63"/>
      <c r="I38" s="74"/>
      <c r="J38" s="74"/>
      <c r="K38" s="74"/>
      <c r="L38" s="74"/>
      <c r="M38" s="74"/>
    </row>
    <row r="39" spans="1:13" ht="44.25" customHeight="1" x14ac:dyDescent="0.25">
      <c r="A39" s="61"/>
      <c r="B39" s="64"/>
      <c r="C39" s="60" t="s">
        <v>43</v>
      </c>
      <c r="D39" s="60"/>
      <c r="E39" s="61" t="s">
        <v>23</v>
      </c>
      <c r="F39" s="80">
        <f>F37</f>
        <v>394.19500000000005</v>
      </c>
      <c r="G39" s="63"/>
      <c r="H39" s="63"/>
      <c r="I39" s="74"/>
      <c r="J39" s="74"/>
      <c r="K39" s="74"/>
      <c r="L39" s="74"/>
      <c r="M39" s="74"/>
    </row>
    <row r="40" spans="1:13" x14ac:dyDescent="0.25">
      <c r="A40" s="70"/>
      <c r="B40" s="110" t="s">
        <v>25</v>
      </c>
      <c r="C40" s="110"/>
      <c r="D40" s="110"/>
      <c r="E40" s="61" t="s">
        <v>23</v>
      </c>
      <c r="F40" s="80"/>
      <c r="G40" s="63"/>
      <c r="H40" s="63"/>
      <c r="I40" s="74"/>
      <c r="J40" s="74"/>
      <c r="K40" s="74"/>
      <c r="L40" s="74"/>
      <c r="M40" s="74"/>
    </row>
    <row r="41" spans="1:13" ht="32.25" customHeight="1" x14ac:dyDescent="0.25">
      <c r="A41" s="61"/>
      <c r="B41" s="64"/>
      <c r="C41" s="60" t="s">
        <v>53</v>
      </c>
      <c r="D41" s="69"/>
      <c r="E41" s="61" t="s">
        <v>0</v>
      </c>
      <c r="F41" s="80">
        <v>3061.3090000000002</v>
      </c>
      <c r="G41" s="63"/>
      <c r="H41" s="63"/>
      <c r="I41" s="56"/>
      <c r="J41" s="74"/>
      <c r="K41" s="74"/>
      <c r="L41" s="74"/>
      <c r="M41" s="74"/>
    </row>
    <row r="42" spans="1:13" x14ac:dyDescent="0.25">
      <c r="A42" s="121" t="s">
        <v>54</v>
      </c>
      <c r="B42" s="122"/>
      <c r="C42" s="122"/>
      <c r="D42" s="122"/>
      <c r="E42" s="122"/>
      <c r="F42" s="122"/>
      <c r="G42" s="123"/>
      <c r="H42" s="71">
        <f>H37+H32+H18</f>
        <v>0</v>
      </c>
      <c r="I42" s="56"/>
      <c r="J42" s="74"/>
      <c r="K42" s="74"/>
      <c r="L42" s="74"/>
      <c r="M42" s="74"/>
    </row>
    <row r="43" spans="1:13" x14ac:dyDescent="0.25">
      <c r="A43" s="124" t="s">
        <v>28</v>
      </c>
      <c r="B43" s="125"/>
      <c r="C43" s="125"/>
      <c r="D43" s="125"/>
      <c r="E43" s="125"/>
      <c r="F43" s="125"/>
      <c r="G43" s="126"/>
      <c r="H43" s="71">
        <f>ROUND(H42-H42/1.2,2)</f>
        <v>0</v>
      </c>
      <c r="I43" s="74"/>
      <c r="J43" s="74"/>
      <c r="K43" s="74"/>
      <c r="L43" s="74"/>
      <c r="M43" s="74"/>
    </row>
    <row r="44" spans="1:13" hidden="1" x14ac:dyDescent="0.25">
      <c r="A44" s="58"/>
      <c r="B44" s="112" t="s">
        <v>29</v>
      </c>
      <c r="C44" s="113"/>
      <c r="D44" s="113"/>
      <c r="E44" s="113"/>
      <c r="F44" s="113"/>
      <c r="G44" s="113"/>
      <c r="H44" s="72">
        <f>H16</f>
        <v>0</v>
      </c>
      <c r="I44" s="74"/>
      <c r="J44" s="74"/>
      <c r="K44" s="74"/>
      <c r="L44" s="74"/>
      <c r="M44" s="74"/>
    </row>
    <row r="45" spans="1:13" hidden="1" x14ac:dyDescent="0.25">
      <c r="A45" s="54"/>
      <c r="B45" s="114" t="s">
        <v>30</v>
      </c>
      <c r="C45" s="114"/>
      <c r="D45" s="114"/>
      <c r="E45" s="114"/>
      <c r="F45" s="114"/>
      <c r="G45" s="114"/>
      <c r="H45" s="73">
        <f>H17</f>
        <v>0</v>
      </c>
      <c r="I45" s="74"/>
      <c r="J45" s="74"/>
      <c r="K45" s="74"/>
      <c r="L45" s="74"/>
      <c r="M45" s="74"/>
    </row>
    <row r="46" spans="1:13" x14ac:dyDescent="0.25">
      <c r="A46" s="22"/>
      <c r="B46" s="22"/>
      <c r="C46" s="22"/>
      <c r="D46" s="23"/>
      <c r="E46" s="22"/>
      <c r="F46" s="22"/>
      <c r="G46" s="22"/>
      <c r="H46" s="24"/>
      <c r="I46" s="74"/>
      <c r="J46" s="74"/>
      <c r="K46" s="74"/>
      <c r="L46" s="74"/>
      <c r="M46" s="74"/>
    </row>
    <row r="47" spans="1:13" ht="24.75" hidden="1" customHeight="1" x14ac:dyDescent="0.25">
      <c r="A47" s="109" t="s">
        <v>31</v>
      </c>
      <c r="B47" s="109"/>
      <c r="C47" s="109"/>
      <c r="D47" s="109"/>
      <c r="E47" s="109"/>
      <c r="F47" s="109"/>
      <c r="G47" s="109"/>
      <c r="H47" s="109"/>
      <c r="I47" s="76"/>
      <c r="J47" s="74"/>
      <c r="K47" s="74"/>
      <c r="L47" s="74"/>
      <c r="M47" s="74"/>
    </row>
    <row r="48" spans="1:13" ht="25.5" hidden="1" customHeight="1" x14ac:dyDescent="0.25">
      <c r="A48" s="109" t="s">
        <v>32</v>
      </c>
      <c r="B48" s="109"/>
      <c r="C48" s="109"/>
      <c r="D48" s="109"/>
      <c r="E48" s="109"/>
      <c r="F48" s="109"/>
      <c r="G48" s="109"/>
      <c r="H48" s="109"/>
      <c r="I48" s="30"/>
    </row>
    <row r="49" spans="1:9" hidden="1" x14ac:dyDescent="0.25">
      <c r="A49" s="109" t="s">
        <v>45</v>
      </c>
      <c r="B49" s="109"/>
      <c r="C49" s="109"/>
      <c r="D49" s="109"/>
      <c r="E49" s="109"/>
      <c r="F49" s="109"/>
      <c r="G49" s="109"/>
      <c r="H49" s="109"/>
    </row>
    <row r="50" spans="1:9" hidden="1" x14ac:dyDescent="0.25">
      <c r="A50" s="109" t="s">
        <v>46</v>
      </c>
      <c r="B50" s="109"/>
      <c r="C50" s="109"/>
      <c r="D50" s="109"/>
      <c r="E50" s="109"/>
      <c r="F50" s="109"/>
      <c r="G50" s="109"/>
      <c r="H50" s="109"/>
    </row>
    <row r="51" spans="1:9" x14ac:dyDescent="0.25">
      <c r="A51" s="109" t="s">
        <v>85</v>
      </c>
      <c r="B51" s="109"/>
      <c r="C51" s="109"/>
      <c r="D51" s="109"/>
      <c r="E51" s="109"/>
      <c r="F51" s="109"/>
      <c r="G51" s="109"/>
      <c r="H51" s="109"/>
    </row>
    <row r="52" spans="1:9" x14ac:dyDescent="0.25">
      <c r="A52" s="57"/>
      <c r="B52" s="57"/>
      <c r="C52" s="57"/>
      <c r="D52" s="57"/>
      <c r="E52" s="57"/>
      <c r="F52" s="57"/>
      <c r="G52" s="57"/>
      <c r="H52" s="57"/>
    </row>
    <row r="53" spans="1:9" ht="90" customHeight="1" x14ac:dyDescent="0.25">
      <c r="A53" s="109" t="s">
        <v>60</v>
      </c>
      <c r="B53" s="109"/>
      <c r="C53" s="109"/>
      <c r="D53" s="109"/>
      <c r="E53" s="109"/>
      <c r="F53" s="109"/>
      <c r="G53" s="109"/>
      <c r="H53" s="109"/>
    </row>
    <row r="54" spans="1:9" x14ac:dyDescent="0.25">
      <c r="A54" s="48"/>
      <c r="B54" s="48"/>
      <c r="C54" s="48"/>
      <c r="D54" s="48"/>
      <c r="E54" s="48"/>
      <c r="F54" s="48"/>
      <c r="G54" s="48"/>
      <c r="H54" s="48"/>
    </row>
    <row r="55" spans="1:9" x14ac:dyDescent="0.25">
      <c r="A55" s="22"/>
      <c r="B55" s="22"/>
      <c r="C55" s="25"/>
      <c r="D55" s="26"/>
      <c r="E55" s="22"/>
      <c r="F55" s="22"/>
      <c r="G55" s="22"/>
      <c r="I55" s="24"/>
    </row>
    <row r="56" spans="1:9" x14ac:dyDescent="0.25">
      <c r="A56" s="22"/>
      <c r="B56" s="22"/>
      <c r="C56" s="22"/>
      <c r="D56" s="27"/>
      <c r="E56" s="22"/>
      <c r="F56" s="28"/>
      <c r="G56" s="28"/>
      <c r="H56" s="22"/>
    </row>
    <row r="57" spans="1:9" x14ac:dyDescent="0.25">
      <c r="A57" s="22"/>
      <c r="B57" s="29"/>
      <c r="C57" s="22"/>
      <c r="D57" s="27"/>
      <c r="E57" s="29"/>
      <c r="F57" s="28"/>
      <c r="G57" s="28"/>
      <c r="H57" s="22"/>
    </row>
  </sheetData>
  <mergeCells count="26">
    <mergeCell ref="B37:D37"/>
    <mergeCell ref="B38:D38"/>
    <mergeCell ref="B40:D40"/>
    <mergeCell ref="A42:G42"/>
    <mergeCell ref="A43:G43"/>
    <mergeCell ref="A2:H2"/>
    <mergeCell ref="A3:H3"/>
    <mergeCell ref="C4:H4"/>
    <mergeCell ref="G9:H9"/>
    <mergeCell ref="B14:C14"/>
    <mergeCell ref="A51:H51"/>
    <mergeCell ref="A53:H53"/>
    <mergeCell ref="B19:C19"/>
    <mergeCell ref="B15:C15"/>
    <mergeCell ref="B16:C16"/>
    <mergeCell ref="B17:C17"/>
    <mergeCell ref="B18:D18"/>
    <mergeCell ref="A48:H48"/>
    <mergeCell ref="B35:D35"/>
    <mergeCell ref="A49:H49"/>
    <mergeCell ref="A50:H50"/>
    <mergeCell ref="B44:G44"/>
    <mergeCell ref="A47:H47"/>
    <mergeCell ref="B32:D32"/>
    <mergeCell ref="B33:C33"/>
    <mergeCell ref="B45:G45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4"/>
  <sheetViews>
    <sheetView topLeftCell="A16" zoomScale="55" zoomScaleNormal="55" workbookViewId="0">
      <selection activeCell="E50" sqref="E50"/>
    </sheetView>
  </sheetViews>
  <sheetFormatPr defaultRowHeight="15" x14ac:dyDescent="0.25"/>
  <cols>
    <col min="2" max="2" width="9.85546875" customWidth="1"/>
    <col min="4" max="4" width="10.28515625" customWidth="1"/>
    <col min="5" max="7" width="9" customWidth="1"/>
    <col min="8" max="8" width="10" customWidth="1"/>
    <col min="12" max="12" width="10.42578125" customWidth="1"/>
    <col min="22" max="22" width="10.7109375" customWidth="1"/>
  </cols>
  <sheetData>
    <row r="1" spans="1:21" x14ac:dyDescent="0.25">
      <c r="B1" t="s">
        <v>34</v>
      </c>
    </row>
    <row r="2" spans="1:21" ht="15" customHeight="1" x14ac:dyDescent="0.25">
      <c r="B2" s="140" t="s">
        <v>61</v>
      </c>
      <c r="C2" s="141"/>
      <c r="D2" s="141"/>
      <c r="E2" s="142"/>
      <c r="F2" s="143" t="s">
        <v>62</v>
      </c>
      <c r="G2" s="144"/>
      <c r="H2" s="144"/>
      <c r="I2" s="145"/>
      <c r="J2" s="140" t="s">
        <v>63</v>
      </c>
      <c r="K2" s="141"/>
      <c r="L2" s="141"/>
      <c r="M2" s="142"/>
      <c r="N2" s="143" t="s">
        <v>64</v>
      </c>
      <c r="O2" s="144"/>
      <c r="P2" s="144"/>
      <c r="Q2" s="145"/>
      <c r="R2" s="140" t="s">
        <v>65</v>
      </c>
      <c r="S2" s="141"/>
      <c r="T2" s="141"/>
      <c r="U2" s="142"/>
    </row>
    <row r="3" spans="1:21" ht="15" customHeight="1" x14ac:dyDescent="0.25">
      <c r="B3" s="146" t="s">
        <v>69</v>
      </c>
      <c r="C3" s="147"/>
      <c r="D3" s="147"/>
      <c r="E3" s="148"/>
      <c r="F3" s="134" t="s">
        <v>70</v>
      </c>
      <c r="G3" s="135"/>
      <c r="H3" s="135"/>
      <c r="I3" s="136"/>
      <c r="J3" s="134"/>
      <c r="K3" s="135"/>
      <c r="L3" s="135"/>
      <c r="M3" s="136"/>
      <c r="N3" s="134"/>
      <c r="O3" s="135"/>
      <c r="P3" s="135"/>
      <c r="Q3" s="136"/>
      <c r="R3" s="134"/>
      <c r="S3" s="135"/>
      <c r="T3" s="135"/>
      <c r="U3" s="136"/>
    </row>
    <row r="4" spans="1:21" x14ac:dyDescent="0.25">
      <c r="B4" s="137" t="s">
        <v>35</v>
      </c>
      <c r="C4" s="138"/>
      <c r="D4" s="34" t="s">
        <v>36</v>
      </c>
      <c r="E4" s="39" t="s">
        <v>37</v>
      </c>
      <c r="F4" s="137" t="s">
        <v>35</v>
      </c>
      <c r="G4" s="138"/>
      <c r="H4" s="34" t="s">
        <v>36</v>
      </c>
      <c r="I4" s="39" t="s">
        <v>37</v>
      </c>
      <c r="J4" s="137" t="s">
        <v>35</v>
      </c>
      <c r="K4" s="138"/>
      <c r="L4" s="34" t="s">
        <v>36</v>
      </c>
      <c r="M4" s="39" t="s">
        <v>37</v>
      </c>
      <c r="N4" s="137" t="s">
        <v>35</v>
      </c>
      <c r="O4" s="138"/>
      <c r="P4" s="34" t="s">
        <v>36</v>
      </c>
      <c r="Q4" s="39" t="s">
        <v>37</v>
      </c>
      <c r="R4" s="137" t="s">
        <v>35</v>
      </c>
      <c r="S4" s="138"/>
      <c r="T4" s="34" t="s">
        <v>36</v>
      </c>
      <c r="U4" s="39" t="s">
        <v>37</v>
      </c>
    </row>
    <row r="5" spans="1:21" ht="15" customHeight="1" x14ac:dyDescent="0.25">
      <c r="A5">
        <f t="shared" ref="A5:A6" si="0">B5-C5</f>
        <v>-1.5000000000000004</v>
      </c>
      <c r="B5" s="85">
        <v>2.9</v>
      </c>
      <c r="C5" s="86">
        <v>4.4000000000000004</v>
      </c>
      <c r="D5" s="130">
        <v>1</v>
      </c>
      <c r="E5" s="39">
        <v>3.18</v>
      </c>
      <c r="F5" s="85">
        <v>2.9</v>
      </c>
      <c r="G5" s="86">
        <v>4.4000000000000004</v>
      </c>
      <c r="H5" s="130">
        <v>1</v>
      </c>
      <c r="I5" s="35">
        <v>2.9</v>
      </c>
      <c r="J5" s="85">
        <v>-1.3</v>
      </c>
      <c r="K5" s="86">
        <v>0.05</v>
      </c>
      <c r="L5" s="131" t="s">
        <v>72</v>
      </c>
      <c r="M5" s="39">
        <v>2.87</v>
      </c>
      <c r="N5" s="85">
        <v>-1.3</v>
      </c>
      <c r="O5" s="86">
        <v>-0.1</v>
      </c>
      <c r="P5" s="107" t="s">
        <v>78</v>
      </c>
      <c r="Q5" s="39">
        <v>2.5499999999999998</v>
      </c>
      <c r="R5" s="85">
        <v>-1.3</v>
      </c>
      <c r="S5" s="86">
        <v>-0.4</v>
      </c>
      <c r="T5" s="98" t="s">
        <v>75</v>
      </c>
      <c r="U5" s="39">
        <v>2</v>
      </c>
    </row>
    <row r="6" spans="1:21" x14ac:dyDescent="0.25">
      <c r="A6">
        <f t="shared" si="0"/>
        <v>-1.3499999999999996</v>
      </c>
      <c r="B6" s="85">
        <v>4.4000000000000004</v>
      </c>
      <c r="C6" s="86">
        <v>5.75</v>
      </c>
      <c r="D6" s="130"/>
      <c r="E6" s="39">
        <v>3.18</v>
      </c>
      <c r="F6" s="85">
        <v>4.4000000000000004</v>
      </c>
      <c r="G6" s="86">
        <v>5.75</v>
      </c>
      <c r="H6" s="130"/>
      <c r="I6" s="35">
        <v>3.18</v>
      </c>
      <c r="J6" s="85">
        <v>0.05</v>
      </c>
      <c r="K6" s="86">
        <v>1.4</v>
      </c>
      <c r="L6" s="132"/>
      <c r="M6" s="39">
        <v>3.18</v>
      </c>
      <c r="N6" s="85">
        <v>-0.1</v>
      </c>
      <c r="O6" s="86">
        <v>1.55</v>
      </c>
      <c r="P6" s="130">
        <v>1</v>
      </c>
      <c r="Q6" s="39">
        <v>3.18</v>
      </c>
      <c r="R6" s="85">
        <v>-0.4</v>
      </c>
      <c r="S6" s="86">
        <v>1.25</v>
      </c>
      <c r="T6" s="127">
        <v>1</v>
      </c>
      <c r="U6" s="39">
        <v>2.9</v>
      </c>
    </row>
    <row r="7" spans="1:21" x14ac:dyDescent="0.25">
      <c r="B7" s="85">
        <v>5.75</v>
      </c>
      <c r="C7" s="86">
        <v>7.25</v>
      </c>
      <c r="D7" s="130">
        <v>2</v>
      </c>
      <c r="E7" s="39">
        <v>3.18</v>
      </c>
      <c r="F7" s="85">
        <v>5.75</v>
      </c>
      <c r="G7" s="86">
        <v>7.25</v>
      </c>
      <c r="H7" s="130">
        <v>2</v>
      </c>
      <c r="I7" s="39">
        <v>3.18</v>
      </c>
      <c r="J7" s="85">
        <v>1.4</v>
      </c>
      <c r="K7" s="86">
        <v>2.9</v>
      </c>
      <c r="L7" s="133"/>
      <c r="M7" s="39">
        <v>3.18</v>
      </c>
      <c r="N7" s="85">
        <v>1.55</v>
      </c>
      <c r="O7" s="86">
        <v>2.9</v>
      </c>
      <c r="P7" s="130"/>
      <c r="Q7" s="39">
        <v>2.99</v>
      </c>
      <c r="R7" s="85">
        <v>1.25</v>
      </c>
      <c r="S7" s="86">
        <v>2.9</v>
      </c>
      <c r="T7" s="127"/>
      <c r="U7" s="39">
        <v>2.97</v>
      </c>
    </row>
    <row r="8" spans="1:21" x14ac:dyDescent="0.25">
      <c r="A8">
        <f t="shared" ref="A8:A25" si="1">B7-C7</f>
        <v>-1.5</v>
      </c>
      <c r="B8" s="85">
        <v>7.25</v>
      </c>
      <c r="C8" s="86">
        <v>8.6</v>
      </c>
      <c r="D8" s="130"/>
      <c r="E8" s="39">
        <v>3.18</v>
      </c>
      <c r="F8" s="85">
        <v>7.25</v>
      </c>
      <c r="G8" s="86">
        <v>8.6</v>
      </c>
      <c r="H8" s="130"/>
      <c r="I8" s="35">
        <v>3.18</v>
      </c>
      <c r="J8" s="85">
        <v>2.9</v>
      </c>
      <c r="K8" s="86">
        <v>4.4000000000000004</v>
      </c>
      <c r="L8" s="130">
        <v>1</v>
      </c>
      <c r="M8" s="39">
        <v>3.18</v>
      </c>
      <c r="N8" s="85">
        <v>2.9</v>
      </c>
      <c r="O8" s="86">
        <v>4.4000000000000004</v>
      </c>
      <c r="P8" s="130">
        <v>2</v>
      </c>
      <c r="Q8" s="39">
        <v>3.18</v>
      </c>
      <c r="R8" s="85">
        <v>2.9</v>
      </c>
      <c r="S8" s="86">
        <v>4.4000000000000004</v>
      </c>
      <c r="T8" s="127">
        <v>2</v>
      </c>
      <c r="U8" s="39">
        <v>2.97</v>
      </c>
    </row>
    <row r="9" spans="1:21" x14ac:dyDescent="0.25">
      <c r="A9">
        <f t="shared" si="1"/>
        <v>-1.3499999999999996</v>
      </c>
      <c r="B9" s="85">
        <v>8.6</v>
      </c>
      <c r="C9" s="86">
        <v>10.1</v>
      </c>
      <c r="D9" s="130">
        <v>3</v>
      </c>
      <c r="E9" s="39">
        <v>3.18</v>
      </c>
      <c r="F9" s="85">
        <v>8.6</v>
      </c>
      <c r="G9" s="86">
        <v>10.1</v>
      </c>
      <c r="H9" s="130">
        <v>3</v>
      </c>
      <c r="I9" s="39">
        <v>3.18</v>
      </c>
      <c r="J9" s="85">
        <v>4.4000000000000004</v>
      </c>
      <c r="K9" s="86">
        <v>5.75</v>
      </c>
      <c r="L9" s="130"/>
      <c r="M9" s="39">
        <v>3.18</v>
      </c>
      <c r="N9" s="85">
        <v>4.4000000000000004</v>
      </c>
      <c r="O9" s="86">
        <v>5.75</v>
      </c>
      <c r="P9" s="130"/>
      <c r="Q9" s="39">
        <v>2.99</v>
      </c>
      <c r="R9" s="85">
        <v>4.4000000000000004</v>
      </c>
      <c r="S9" s="86">
        <v>5.75</v>
      </c>
      <c r="T9" s="127"/>
      <c r="U9" s="39">
        <v>2.97</v>
      </c>
    </row>
    <row r="10" spans="1:21" x14ac:dyDescent="0.25">
      <c r="A10">
        <f t="shared" si="1"/>
        <v>-1.5</v>
      </c>
      <c r="B10" s="85">
        <v>10.1</v>
      </c>
      <c r="C10" s="86">
        <v>11.45</v>
      </c>
      <c r="D10" s="130"/>
      <c r="E10" s="39">
        <v>3.18</v>
      </c>
      <c r="F10" s="85">
        <v>10.1</v>
      </c>
      <c r="G10" s="86">
        <v>11.45</v>
      </c>
      <c r="H10" s="130"/>
      <c r="I10" s="35">
        <v>3.18</v>
      </c>
      <c r="J10" s="85">
        <v>5.75</v>
      </c>
      <c r="K10" s="86">
        <v>7.25</v>
      </c>
      <c r="L10" s="128">
        <v>2</v>
      </c>
      <c r="M10" s="39">
        <v>3.18</v>
      </c>
      <c r="N10" s="85">
        <v>5.75</v>
      </c>
      <c r="O10" s="86">
        <v>7.25</v>
      </c>
      <c r="P10" s="128">
        <v>3</v>
      </c>
      <c r="Q10" s="39">
        <v>2.99</v>
      </c>
      <c r="R10" s="85">
        <v>5.75</v>
      </c>
      <c r="S10" s="86">
        <v>7.25</v>
      </c>
      <c r="T10" s="127">
        <v>3</v>
      </c>
      <c r="U10" s="39">
        <v>2.97</v>
      </c>
    </row>
    <row r="11" spans="1:21" x14ac:dyDescent="0.25">
      <c r="A11">
        <f t="shared" si="1"/>
        <v>-1.3499999999999996</v>
      </c>
      <c r="B11" s="85">
        <v>11.45</v>
      </c>
      <c r="C11" s="86">
        <v>12.95</v>
      </c>
      <c r="D11" s="130">
        <v>4</v>
      </c>
      <c r="E11" s="39">
        <v>3.18</v>
      </c>
      <c r="F11" s="85">
        <v>11.45</v>
      </c>
      <c r="G11" s="86">
        <v>12.95</v>
      </c>
      <c r="H11" s="130">
        <v>4</v>
      </c>
      <c r="I11" s="39">
        <v>3.18</v>
      </c>
      <c r="J11" s="85">
        <v>7.25</v>
      </c>
      <c r="K11" s="86">
        <v>8.6</v>
      </c>
      <c r="L11" s="129"/>
      <c r="M11" s="39">
        <v>3.18</v>
      </c>
      <c r="N11" s="85">
        <v>7.25</v>
      </c>
      <c r="O11" s="86">
        <v>8.6</v>
      </c>
      <c r="P11" s="129"/>
      <c r="Q11" s="39">
        <v>2.99</v>
      </c>
      <c r="R11" s="85">
        <v>7.25</v>
      </c>
      <c r="S11" s="86">
        <v>8.6</v>
      </c>
      <c r="T11" s="127"/>
      <c r="U11" s="39">
        <v>2.97</v>
      </c>
    </row>
    <row r="12" spans="1:21" x14ac:dyDescent="0.25">
      <c r="A12">
        <f t="shared" si="1"/>
        <v>-1.5</v>
      </c>
      <c r="B12" s="85">
        <v>12.95</v>
      </c>
      <c r="C12" s="86">
        <v>14.3</v>
      </c>
      <c r="D12" s="130"/>
      <c r="E12" s="39">
        <v>3.18</v>
      </c>
      <c r="F12" s="85">
        <v>12.95</v>
      </c>
      <c r="G12" s="86">
        <v>14.3</v>
      </c>
      <c r="H12" s="130"/>
      <c r="I12" s="35">
        <v>3.18</v>
      </c>
      <c r="J12" s="85">
        <v>8.6</v>
      </c>
      <c r="K12" s="86">
        <v>10.1</v>
      </c>
      <c r="L12" s="128">
        <v>3</v>
      </c>
      <c r="M12" s="39">
        <v>3.18</v>
      </c>
      <c r="N12" s="85">
        <v>8.6</v>
      </c>
      <c r="O12" s="86">
        <v>10.1</v>
      </c>
      <c r="P12" s="128">
        <v>4</v>
      </c>
      <c r="Q12" s="39">
        <v>2.99</v>
      </c>
      <c r="R12" s="85">
        <v>8.6</v>
      </c>
      <c r="S12" s="86">
        <v>10.1</v>
      </c>
      <c r="T12" s="127">
        <v>4</v>
      </c>
      <c r="U12" s="39">
        <v>2.97</v>
      </c>
    </row>
    <row r="13" spans="1:21" x14ac:dyDescent="0.25">
      <c r="A13">
        <f t="shared" si="1"/>
        <v>-1.3500000000000014</v>
      </c>
      <c r="B13" s="85">
        <v>14.3</v>
      </c>
      <c r="C13" s="86">
        <v>15.8</v>
      </c>
      <c r="D13" s="130">
        <v>5</v>
      </c>
      <c r="E13" s="39">
        <v>3.18</v>
      </c>
      <c r="F13" s="85">
        <v>14.3</v>
      </c>
      <c r="G13" s="86">
        <v>15.8</v>
      </c>
      <c r="H13" s="130">
        <v>5</v>
      </c>
      <c r="I13" s="39">
        <v>3.18</v>
      </c>
      <c r="J13" s="85">
        <v>10.1</v>
      </c>
      <c r="K13" s="86">
        <v>11.45</v>
      </c>
      <c r="L13" s="129"/>
      <c r="M13" s="39">
        <v>3.18</v>
      </c>
      <c r="N13" s="85">
        <v>10.1</v>
      </c>
      <c r="O13" s="86">
        <v>11.45</v>
      </c>
      <c r="P13" s="129"/>
      <c r="Q13" s="39">
        <v>2.99</v>
      </c>
      <c r="R13" s="85">
        <v>10.1</v>
      </c>
      <c r="S13" s="86">
        <v>11.45</v>
      </c>
      <c r="T13" s="127"/>
      <c r="U13" s="39">
        <v>2.97</v>
      </c>
    </row>
    <row r="14" spans="1:21" x14ac:dyDescent="0.25">
      <c r="A14">
        <f t="shared" si="1"/>
        <v>-1.5</v>
      </c>
      <c r="B14" s="85">
        <v>15.8</v>
      </c>
      <c r="C14" s="86">
        <v>17.149999999999999</v>
      </c>
      <c r="D14" s="130"/>
      <c r="E14" s="39">
        <v>3.18</v>
      </c>
      <c r="F14" s="85">
        <v>15.8</v>
      </c>
      <c r="G14" s="86">
        <v>17.149999999999999</v>
      </c>
      <c r="H14" s="130"/>
      <c r="I14" s="35">
        <v>3.18</v>
      </c>
      <c r="J14" s="85">
        <v>11.45</v>
      </c>
      <c r="K14" s="86">
        <v>12.95</v>
      </c>
      <c r="L14" s="128">
        <v>4</v>
      </c>
      <c r="M14" s="39">
        <v>3.18</v>
      </c>
      <c r="N14" s="85">
        <v>11.45</v>
      </c>
      <c r="O14" s="86">
        <v>12.95</v>
      </c>
      <c r="P14" s="128">
        <v>5</v>
      </c>
      <c r="Q14" s="39">
        <v>2.99</v>
      </c>
      <c r="R14" s="85">
        <v>11.45</v>
      </c>
      <c r="S14" s="86">
        <v>12.95</v>
      </c>
      <c r="T14" s="127">
        <v>5</v>
      </c>
      <c r="U14" s="39">
        <v>2.97</v>
      </c>
    </row>
    <row r="15" spans="1:21" x14ac:dyDescent="0.25">
      <c r="A15">
        <f t="shared" si="1"/>
        <v>-1.3499999999999979</v>
      </c>
      <c r="B15" s="85">
        <v>17.149999999999999</v>
      </c>
      <c r="C15" s="86">
        <v>18.649999999999999</v>
      </c>
      <c r="D15" s="130">
        <v>6</v>
      </c>
      <c r="E15" s="39">
        <v>3.18</v>
      </c>
      <c r="F15" s="85">
        <v>17.149999999999999</v>
      </c>
      <c r="G15" s="86">
        <v>18.649999999999999</v>
      </c>
      <c r="H15" s="130">
        <v>6</v>
      </c>
      <c r="I15" s="39">
        <v>3.18</v>
      </c>
      <c r="J15" s="85">
        <v>12.95</v>
      </c>
      <c r="K15" s="86">
        <v>14.3</v>
      </c>
      <c r="L15" s="129"/>
      <c r="M15" s="39">
        <v>3.18</v>
      </c>
      <c r="N15" s="85">
        <v>12.95</v>
      </c>
      <c r="O15" s="86">
        <v>14.3</v>
      </c>
      <c r="P15" s="129"/>
      <c r="Q15" s="39">
        <v>2.99</v>
      </c>
      <c r="R15" s="85">
        <v>12.95</v>
      </c>
      <c r="S15" s="86">
        <v>14.3</v>
      </c>
      <c r="T15" s="127"/>
      <c r="U15" s="39">
        <v>2.97</v>
      </c>
    </row>
    <row r="16" spans="1:21" x14ac:dyDescent="0.25">
      <c r="A16">
        <f t="shared" si="1"/>
        <v>-1.5</v>
      </c>
      <c r="B16" s="85">
        <v>18.649999999999999</v>
      </c>
      <c r="C16" s="86">
        <v>20</v>
      </c>
      <c r="D16" s="130"/>
      <c r="E16" s="39">
        <v>3.18</v>
      </c>
      <c r="F16" s="85">
        <v>18.649999999999999</v>
      </c>
      <c r="G16" s="86">
        <v>20</v>
      </c>
      <c r="H16" s="130"/>
      <c r="I16" s="35">
        <v>3.18</v>
      </c>
      <c r="J16" s="85">
        <v>14.3</v>
      </c>
      <c r="K16" s="86">
        <v>15.8</v>
      </c>
      <c r="L16" s="128">
        <v>5</v>
      </c>
      <c r="M16" s="39">
        <v>3.18</v>
      </c>
      <c r="N16" s="85">
        <v>14.3</v>
      </c>
      <c r="O16" s="86">
        <v>15.8</v>
      </c>
      <c r="P16" s="128">
        <v>6</v>
      </c>
      <c r="Q16" s="39">
        <v>2.99</v>
      </c>
      <c r="R16" s="85">
        <v>14.3</v>
      </c>
      <c r="S16" s="86">
        <v>15.8</v>
      </c>
      <c r="T16" s="127">
        <v>6</v>
      </c>
      <c r="U16" s="39">
        <v>2.97</v>
      </c>
    </row>
    <row r="17" spans="1:21" x14ac:dyDescent="0.25">
      <c r="A17">
        <f t="shared" si="1"/>
        <v>-1.3500000000000014</v>
      </c>
      <c r="B17" s="85">
        <v>20</v>
      </c>
      <c r="C17" s="86">
        <v>21.5</v>
      </c>
      <c r="D17" s="130">
        <v>7</v>
      </c>
      <c r="E17" s="39">
        <v>3.18</v>
      </c>
      <c r="F17" s="85">
        <v>20</v>
      </c>
      <c r="G17" s="86">
        <v>21.5</v>
      </c>
      <c r="H17" s="130">
        <v>7</v>
      </c>
      <c r="I17" s="39">
        <v>3.18</v>
      </c>
      <c r="J17" s="85">
        <v>15.8</v>
      </c>
      <c r="K17" s="86">
        <v>17.149999999999999</v>
      </c>
      <c r="L17" s="129"/>
      <c r="M17" s="39">
        <v>3.18</v>
      </c>
      <c r="N17" s="85">
        <v>15.8</v>
      </c>
      <c r="O17" s="86">
        <v>17.149999999999999</v>
      </c>
      <c r="P17" s="129"/>
      <c r="Q17" s="39">
        <v>2.99</v>
      </c>
      <c r="R17" s="85">
        <v>15.8</v>
      </c>
      <c r="S17" s="86">
        <v>17.149999999999999</v>
      </c>
      <c r="T17" s="127"/>
      <c r="U17" s="39">
        <v>2.97</v>
      </c>
    </row>
    <row r="18" spans="1:21" x14ac:dyDescent="0.25">
      <c r="A18">
        <f t="shared" si="1"/>
        <v>-1.5</v>
      </c>
      <c r="B18" s="85">
        <v>21.5</v>
      </c>
      <c r="C18" s="86">
        <v>22.85</v>
      </c>
      <c r="D18" s="130"/>
      <c r="E18" s="39">
        <v>3.18</v>
      </c>
      <c r="F18" s="85">
        <v>21.5</v>
      </c>
      <c r="G18" s="86">
        <v>22.85</v>
      </c>
      <c r="H18" s="130"/>
      <c r="I18" s="35">
        <v>3.18</v>
      </c>
      <c r="J18" s="85">
        <v>17.149999999999999</v>
      </c>
      <c r="K18" s="86">
        <v>18.649999999999999</v>
      </c>
      <c r="L18" s="128">
        <v>6</v>
      </c>
      <c r="M18" s="39">
        <v>3.18</v>
      </c>
      <c r="N18" s="85">
        <v>17.149999999999999</v>
      </c>
      <c r="O18" s="86">
        <v>18.649999999999999</v>
      </c>
      <c r="P18" s="128">
        <v>7</v>
      </c>
      <c r="Q18" s="39">
        <v>2.99</v>
      </c>
      <c r="R18" s="85">
        <v>17.149999999999999</v>
      </c>
      <c r="S18" s="86">
        <v>18.649999999999999</v>
      </c>
      <c r="T18" s="127">
        <v>7</v>
      </c>
      <c r="U18" s="39">
        <v>2.97</v>
      </c>
    </row>
    <row r="19" spans="1:21" x14ac:dyDescent="0.25">
      <c r="A19">
        <f t="shared" si="1"/>
        <v>-1.3500000000000014</v>
      </c>
      <c r="B19" s="85">
        <v>22.85</v>
      </c>
      <c r="C19" s="86">
        <v>24.35</v>
      </c>
      <c r="D19" s="130">
        <v>8</v>
      </c>
      <c r="E19" s="39">
        <v>3.18</v>
      </c>
      <c r="F19" s="85">
        <v>22.85</v>
      </c>
      <c r="G19" s="86">
        <v>24.35</v>
      </c>
      <c r="H19" s="130">
        <v>8</v>
      </c>
      <c r="I19" s="39">
        <v>3.18</v>
      </c>
      <c r="J19" s="85">
        <v>18.649999999999999</v>
      </c>
      <c r="K19" s="86">
        <v>20</v>
      </c>
      <c r="L19" s="129"/>
      <c r="M19" s="39">
        <v>3.18</v>
      </c>
      <c r="N19" s="85">
        <v>18.649999999999999</v>
      </c>
      <c r="O19" s="86">
        <v>20</v>
      </c>
      <c r="P19" s="129"/>
      <c r="Q19" s="39">
        <v>2.99</v>
      </c>
      <c r="R19" s="85">
        <v>18.649999999999999</v>
      </c>
      <c r="S19" s="86">
        <v>20</v>
      </c>
      <c r="T19" s="127"/>
      <c r="U19" s="39">
        <v>2.97</v>
      </c>
    </row>
    <row r="20" spans="1:21" x14ac:dyDescent="0.25">
      <c r="A20">
        <f t="shared" si="1"/>
        <v>-1.5</v>
      </c>
      <c r="B20" s="85">
        <v>24.35</v>
      </c>
      <c r="C20" s="86">
        <v>25.7</v>
      </c>
      <c r="D20" s="130"/>
      <c r="E20" s="39">
        <v>3.18</v>
      </c>
      <c r="F20" s="85">
        <v>24.35</v>
      </c>
      <c r="G20" s="86">
        <v>25.7</v>
      </c>
      <c r="H20" s="130"/>
      <c r="I20" s="35">
        <v>3.18</v>
      </c>
      <c r="J20" s="85">
        <v>20</v>
      </c>
      <c r="K20" s="86">
        <v>21.5</v>
      </c>
      <c r="L20" s="128">
        <v>7</v>
      </c>
      <c r="M20" s="39">
        <v>3.18</v>
      </c>
      <c r="N20" s="85">
        <v>20</v>
      </c>
      <c r="O20" s="86">
        <v>21.5</v>
      </c>
      <c r="P20" s="128">
        <v>8</v>
      </c>
      <c r="Q20" s="39">
        <v>2.99</v>
      </c>
      <c r="R20" s="85">
        <v>20</v>
      </c>
      <c r="S20" s="86">
        <v>21.5</v>
      </c>
      <c r="T20" s="127">
        <v>8</v>
      </c>
      <c r="U20" s="39">
        <v>2.97</v>
      </c>
    </row>
    <row r="21" spans="1:21" x14ac:dyDescent="0.25">
      <c r="A21">
        <f t="shared" si="1"/>
        <v>-1.3499999999999979</v>
      </c>
      <c r="B21" s="85">
        <v>25.7</v>
      </c>
      <c r="C21" s="86">
        <v>27.2</v>
      </c>
      <c r="D21" s="130">
        <v>9</v>
      </c>
      <c r="E21" s="39">
        <v>3.18</v>
      </c>
      <c r="F21" s="85">
        <v>25.7</v>
      </c>
      <c r="G21" s="86">
        <v>27.2</v>
      </c>
      <c r="H21" s="130">
        <v>9</v>
      </c>
      <c r="I21" s="39">
        <v>3.18</v>
      </c>
      <c r="J21" s="85">
        <v>21.5</v>
      </c>
      <c r="K21" s="86">
        <v>22.85</v>
      </c>
      <c r="L21" s="129"/>
      <c r="M21" s="39">
        <v>3.18</v>
      </c>
      <c r="N21" s="85">
        <v>21.5</v>
      </c>
      <c r="O21" s="86">
        <v>22.85</v>
      </c>
      <c r="P21" s="129"/>
      <c r="Q21" s="39">
        <v>2.99</v>
      </c>
      <c r="R21" s="85">
        <v>21.5</v>
      </c>
      <c r="S21" s="86">
        <v>22.85</v>
      </c>
      <c r="T21" s="127"/>
      <c r="U21" s="39">
        <v>2.97</v>
      </c>
    </row>
    <row r="22" spans="1:21" x14ac:dyDescent="0.25">
      <c r="A22">
        <f t="shared" si="1"/>
        <v>-1.5</v>
      </c>
      <c r="B22" s="85">
        <v>27.2</v>
      </c>
      <c r="C22" s="86">
        <v>28.55</v>
      </c>
      <c r="D22" s="130"/>
      <c r="E22" s="39">
        <v>3.18</v>
      </c>
      <c r="F22" s="85">
        <v>27.2</v>
      </c>
      <c r="G22" s="86">
        <v>28.55</v>
      </c>
      <c r="H22" s="130"/>
      <c r="I22" s="35">
        <v>3.18</v>
      </c>
      <c r="J22" s="85">
        <v>22.85</v>
      </c>
      <c r="K22" s="86">
        <v>24.35</v>
      </c>
      <c r="L22" s="128">
        <v>8</v>
      </c>
      <c r="M22" s="39">
        <v>3.18</v>
      </c>
      <c r="N22" s="85"/>
      <c r="O22" s="86"/>
      <c r="P22" s="31"/>
      <c r="Q22" s="39"/>
      <c r="R22" s="85">
        <v>22.85</v>
      </c>
      <c r="S22" s="86">
        <v>24.2</v>
      </c>
      <c r="T22" s="127">
        <v>9</v>
      </c>
      <c r="U22" s="39">
        <v>2.97</v>
      </c>
    </row>
    <row r="23" spans="1:21" x14ac:dyDescent="0.25">
      <c r="A23">
        <f t="shared" si="1"/>
        <v>-1.3500000000000014</v>
      </c>
      <c r="B23" s="85">
        <v>28.55</v>
      </c>
      <c r="C23" s="86">
        <v>30.05</v>
      </c>
      <c r="D23" s="130">
        <v>10</v>
      </c>
      <c r="E23" s="39">
        <v>3.18</v>
      </c>
      <c r="F23" s="85">
        <v>28.55</v>
      </c>
      <c r="G23" s="86">
        <v>30.05</v>
      </c>
      <c r="H23" s="130">
        <v>10</v>
      </c>
      <c r="I23" s="39">
        <v>3.18</v>
      </c>
      <c r="J23" s="85">
        <v>24.35</v>
      </c>
      <c r="K23" s="86">
        <v>25.7</v>
      </c>
      <c r="L23" s="129"/>
      <c r="M23" s="39">
        <v>3.18</v>
      </c>
      <c r="N23" s="85"/>
      <c r="O23" s="86"/>
      <c r="P23" s="31"/>
      <c r="Q23" s="39"/>
      <c r="R23" s="85">
        <v>24.2</v>
      </c>
      <c r="S23" s="86">
        <v>25.4</v>
      </c>
      <c r="T23" s="127"/>
      <c r="U23" s="39">
        <v>2.63</v>
      </c>
    </row>
    <row r="24" spans="1:21" ht="15" customHeight="1" x14ac:dyDescent="0.25">
      <c r="A24">
        <f t="shared" si="1"/>
        <v>-1.5</v>
      </c>
      <c r="B24" s="85">
        <v>30.05</v>
      </c>
      <c r="C24" s="86">
        <v>31.4</v>
      </c>
      <c r="D24" s="130"/>
      <c r="E24" s="39">
        <v>3.18</v>
      </c>
      <c r="F24" s="85">
        <v>30.05</v>
      </c>
      <c r="G24" s="86">
        <v>31.4</v>
      </c>
      <c r="H24" s="130"/>
      <c r="I24" s="35">
        <v>3.18</v>
      </c>
      <c r="J24" s="85">
        <v>25.7</v>
      </c>
      <c r="K24" s="86">
        <v>27.2</v>
      </c>
      <c r="L24" s="128">
        <v>9</v>
      </c>
      <c r="M24" s="39">
        <v>3.18</v>
      </c>
      <c r="N24" s="85"/>
      <c r="O24" s="86"/>
      <c r="P24" s="37"/>
      <c r="Q24" s="39"/>
      <c r="R24" s="85">
        <v>25.4</v>
      </c>
      <c r="S24" s="86">
        <v>26.75</v>
      </c>
      <c r="T24" s="131" t="s">
        <v>68</v>
      </c>
      <c r="U24" s="39">
        <v>3.01</v>
      </c>
    </row>
    <row r="25" spans="1:21" x14ac:dyDescent="0.25">
      <c r="A25">
        <f t="shared" si="1"/>
        <v>-1.3499999999999979</v>
      </c>
      <c r="B25" s="85"/>
      <c r="C25" s="86"/>
      <c r="D25" s="31"/>
      <c r="E25" s="39"/>
      <c r="F25" s="85">
        <v>31.4</v>
      </c>
      <c r="G25" s="86">
        <v>32.75</v>
      </c>
      <c r="H25" s="127" t="s">
        <v>76</v>
      </c>
      <c r="I25" s="39">
        <v>3.13</v>
      </c>
      <c r="J25" s="85">
        <v>27.2</v>
      </c>
      <c r="K25" s="86">
        <v>28.55</v>
      </c>
      <c r="L25" s="129"/>
      <c r="M25" s="39">
        <v>3.18</v>
      </c>
      <c r="N25" s="85"/>
      <c r="O25" s="86"/>
      <c r="P25" s="38"/>
      <c r="Q25" s="35"/>
      <c r="R25" s="85"/>
      <c r="S25" s="86"/>
      <c r="T25" s="133"/>
      <c r="U25" s="39"/>
    </row>
    <row r="26" spans="1:21" x14ac:dyDescent="0.25">
      <c r="B26" s="85"/>
      <c r="C26" s="86"/>
      <c r="D26" s="89"/>
      <c r="E26" s="39"/>
      <c r="F26" s="85">
        <v>32.75</v>
      </c>
      <c r="G26" s="86">
        <v>33.950000000000003</v>
      </c>
      <c r="H26" s="127"/>
      <c r="I26" s="35">
        <v>3.07</v>
      </c>
      <c r="J26" s="85">
        <v>28.55</v>
      </c>
      <c r="K26" s="86">
        <v>30.05</v>
      </c>
      <c r="L26" s="128">
        <v>10</v>
      </c>
      <c r="M26" s="39">
        <v>3.18</v>
      </c>
      <c r="N26" s="40"/>
      <c r="O26" s="1"/>
      <c r="P26" s="84"/>
      <c r="Q26" s="39"/>
      <c r="R26" s="40"/>
      <c r="S26" s="1"/>
      <c r="T26" s="84"/>
      <c r="U26" s="39"/>
    </row>
    <row r="27" spans="1:21" ht="15" customHeight="1" x14ac:dyDescent="0.25">
      <c r="B27" s="87"/>
      <c r="C27" s="86"/>
      <c r="D27" s="88"/>
      <c r="E27" s="51"/>
      <c r="F27" s="85">
        <v>33.950000000000003</v>
      </c>
      <c r="G27" s="86">
        <v>35.299999999999997</v>
      </c>
      <c r="H27" s="127"/>
      <c r="I27" s="39">
        <v>3.57</v>
      </c>
      <c r="J27" s="85">
        <v>30.05</v>
      </c>
      <c r="K27" s="86">
        <v>31.4</v>
      </c>
      <c r="L27" s="129"/>
      <c r="M27" s="39">
        <v>3.18</v>
      </c>
      <c r="N27" s="40"/>
      <c r="O27" s="1"/>
      <c r="P27" s="37"/>
      <c r="Q27" s="39"/>
      <c r="R27" s="40"/>
      <c r="S27" s="1"/>
      <c r="T27" s="1"/>
      <c r="U27" s="39"/>
    </row>
    <row r="28" spans="1:21" x14ac:dyDescent="0.25">
      <c r="B28" s="85"/>
      <c r="C28" s="86"/>
      <c r="D28" s="35"/>
      <c r="E28" s="39"/>
      <c r="F28" s="41"/>
      <c r="G28" s="32"/>
      <c r="H28" s="108"/>
      <c r="I28" s="39"/>
      <c r="J28" s="85">
        <v>31.4</v>
      </c>
      <c r="K28" s="86">
        <v>32.9</v>
      </c>
      <c r="L28" s="128">
        <v>11</v>
      </c>
      <c r="M28" s="39">
        <v>3.18</v>
      </c>
      <c r="N28" s="40"/>
      <c r="O28" s="1"/>
      <c r="P28" s="84"/>
      <c r="Q28" s="39"/>
      <c r="R28" s="40"/>
      <c r="S28" s="1"/>
      <c r="T28" s="1"/>
      <c r="U28" s="39"/>
    </row>
    <row r="29" spans="1:21" x14ac:dyDescent="0.25">
      <c r="B29" s="85"/>
      <c r="C29" s="86"/>
      <c r="D29" s="35"/>
      <c r="E29" s="39"/>
      <c r="F29" s="41"/>
      <c r="G29" s="1"/>
      <c r="H29" s="31"/>
      <c r="I29" s="39"/>
      <c r="J29" s="85">
        <v>32.9</v>
      </c>
      <c r="K29" s="86">
        <v>34.25</v>
      </c>
      <c r="L29" s="129"/>
      <c r="M29" s="39">
        <v>3.18</v>
      </c>
      <c r="N29" s="1"/>
      <c r="O29" s="32"/>
      <c r="P29" s="50"/>
      <c r="Q29" s="42"/>
      <c r="R29" s="1"/>
      <c r="S29" s="32"/>
      <c r="T29" s="37"/>
      <c r="U29" s="42"/>
    </row>
    <row r="30" spans="1:21" x14ac:dyDescent="0.25">
      <c r="B30" s="85"/>
      <c r="C30" s="86"/>
      <c r="D30" s="35"/>
      <c r="E30" s="39"/>
      <c r="F30" s="40"/>
      <c r="G30" s="1"/>
      <c r="H30" s="31"/>
      <c r="I30" s="39"/>
      <c r="J30" s="85">
        <v>34.25</v>
      </c>
      <c r="K30" s="86">
        <v>35.75</v>
      </c>
      <c r="L30" s="128">
        <v>12</v>
      </c>
      <c r="M30" s="39">
        <v>3.18</v>
      </c>
      <c r="N30" s="52"/>
      <c r="O30" s="1"/>
      <c r="P30" s="50"/>
      <c r="Q30" s="39"/>
      <c r="R30" s="32"/>
      <c r="S30" s="1"/>
      <c r="T30" s="38"/>
      <c r="U30" s="42"/>
    </row>
    <row r="31" spans="1:21" x14ac:dyDescent="0.25">
      <c r="B31" s="85"/>
      <c r="C31" s="86"/>
      <c r="D31" s="35"/>
      <c r="E31" s="39"/>
      <c r="F31" s="40"/>
      <c r="G31" s="1"/>
      <c r="H31" s="31"/>
      <c r="I31" s="39"/>
      <c r="J31" s="85">
        <v>35.75</v>
      </c>
      <c r="K31" s="86">
        <v>37.1</v>
      </c>
      <c r="L31" s="129"/>
      <c r="M31" s="39">
        <v>3.18</v>
      </c>
      <c r="N31" s="2"/>
      <c r="O31" s="31"/>
      <c r="P31" s="3"/>
      <c r="Q31" s="42"/>
      <c r="R31" s="31"/>
      <c r="S31" s="31"/>
      <c r="T31" s="50"/>
      <c r="U31" s="42"/>
    </row>
    <row r="32" spans="1:21" x14ac:dyDescent="0.25">
      <c r="B32" s="85"/>
      <c r="C32" s="86"/>
      <c r="D32" s="35"/>
      <c r="E32" s="39"/>
      <c r="F32" s="41"/>
      <c r="G32" s="32"/>
      <c r="H32" s="31"/>
      <c r="I32" s="39"/>
      <c r="J32" s="85">
        <v>37.1</v>
      </c>
      <c r="K32" s="86">
        <v>38.6</v>
      </c>
      <c r="L32" s="128">
        <v>13</v>
      </c>
      <c r="M32" s="39">
        <v>3.18</v>
      </c>
      <c r="N32" s="40"/>
      <c r="O32" s="1"/>
      <c r="P32" s="1"/>
      <c r="Q32" s="42"/>
      <c r="R32" s="31"/>
      <c r="S32" s="1"/>
      <c r="T32" s="49"/>
      <c r="U32" s="42"/>
    </row>
    <row r="33" spans="2:22" x14ac:dyDescent="0.25">
      <c r="B33" s="85"/>
      <c r="C33" s="86"/>
      <c r="D33" s="35"/>
      <c r="E33" s="39"/>
      <c r="F33" s="41"/>
      <c r="G33" s="1"/>
      <c r="H33" s="31"/>
      <c r="I33" s="39"/>
      <c r="J33" s="85">
        <v>38.6</v>
      </c>
      <c r="K33" s="86">
        <v>39.950000000000003</v>
      </c>
      <c r="L33" s="129"/>
      <c r="M33" s="39">
        <v>3.18</v>
      </c>
      <c r="N33" s="40"/>
      <c r="O33" s="1"/>
      <c r="P33" s="31"/>
      <c r="Q33" s="39"/>
      <c r="R33" s="52"/>
      <c r="S33" s="1"/>
      <c r="T33" s="50"/>
      <c r="U33" s="39"/>
    </row>
    <row r="34" spans="2:22" x14ac:dyDescent="0.25">
      <c r="B34" s="85"/>
      <c r="C34" s="86"/>
      <c r="D34" s="35"/>
      <c r="E34" s="39"/>
      <c r="F34" s="40"/>
      <c r="G34" s="1"/>
      <c r="H34" s="31"/>
      <c r="I34" s="39"/>
      <c r="J34" s="85">
        <v>39.950000000000003</v>
      </c>
      <c r="K34" s="86">
        <v>41.45</v>
      </c>
      <c r="L34" s="128">
        <v>14</v>
      </c>
      <c r="M34" s="39">
        <v>3.18</v>
      </c>
      <c r="N34" s="40"/>
      <c r="O34" s="1"/>
      <c r="P34" s="31"/>
      <c r="Q34" s="39"/>
      <c r="R34" s="40"/>
      <c r="S34" s="1"/>
      <c r="T34" s="31"/>
      <c r="U34" s="39"/>
    </row>
    <row r="35" spans="2:22" x14ac:dyDescent="0.25">
      <c r="B35" s="85"/>
      <c r="C35" s="86"/>
      <c r="D35" s="35"/>
      <c r="E35" s="39"/>
      <c r="F35" s="40"/>
      <c r="G35" s="1"/>
      <c r="H35" s="31"/>
      <c r="I35" s="39"/>
      <c r="J35" s="85">
        <v>41.45</v>
      </c>
      <c r="K35" s="86">
        <v>42.8</v>
      </c>
      <c r="L35" s="129"/>
      <c r="M35" s="39">
        <v>3.18</v>
      </c>
      <c r="N35" s="40"/>
      <c r="O35" s="1"/>
      <c r="P35" s="31"/>
      <c r="Q35" s="39"/>
      <c r="R35" s="40"/>
      <c r="S35" s="1"/>
      <c r="T35" s="31"/>
      <c r="U35" s="39"/>
    </row>
    <row r="36" spans="2:22" x14ac:dyDescent="0.25">
      <c r="B36" s="85">
        <v>5.39</v>
      </c>
      <c r="C36" s="86">
        <v>5.75</v>
      </c>
      <c r="D36" s="31">
        <v>2</v>
      </c>
      <c r="E36" s="39">
        <v>0.94</v>
      </c>
      <c r="F36" s="85">
        <v>5.39</v>
      </c>
      <c r="G36" s="86">
        <v>5.75</v>
      </c>
      <c r="H36" s="31">
        <v>2</v>
      </c>
      <c r="I36" s="39">
        <v>0.94</v>
      </c>
      <c r="J36" s="85">
        <v>42.8</v>
      </c>
      <c r="K36" s="86">
        <v>44.3</v>
      </c>
      <c r="L36" s="128">
        <v>15</v>
      </c>
      <c r="M36" s="39">
        <v>3.18</v>
      </c>
      <c r="N36" s="40"/>
      <c r="O36" s="1"/>
      <c r="P36" s="31"/>
      <c r="Q36" s="39"/>
      <c r="R36" s="40"/>
      <c r="S36" s="1"/>
      <c r="T36" s="31"/>
      <c r="U36" s="39"/>
    </row>
    <row r="37" spans="2:22" x14ac:dyDescent="0.25">
      <c r="B37" s="85"/>
      <c r="C37" s="86"/>
      <c r="D37" s="35"/>
      <c r="E37" s="39"/>
      <c r="F37" s="41"/>
      <c r="G37" s="1"/>
      <c r="H37" s="31"/>
      <c r="I37" s="39"/>
      <c r="J37" s="85">
        <v>44.3</v>
      </c>
      <c r="K37" s="86">
        <v>45.65</v>
      </c>
      <c r="L37" s="129"/>
      <c r="M37" s="39">
        <v>3.18</v>
      </c>
      <c r="N37" s="40"/>
      <c r="O37" s="1"/>
      <c r="P37" s="31"/>
      <c r="Q37" s="39"/>
      <c r="R37" s="40"/>
      <c r="S37" s="1"/>
      <c r="T37" s="31"/>
      <c r="U37" s="39"/>
    </row>
    <row r="38" spans="2:22" x14ac:dyDescent="0.25">
      <c r="B38" s="85"/>
      <c r="C38" s="86"/>
      <c r="D38" s="35"/>
      <c r="E38" s="39"/>
      <c r="F38" s="41"/>
      <c r="G38" s="1"/>
      <c r="H38" s="31"/>
      <c r="I38" s="39"/>
      <c r="J38" s="85">
        <v>45.65</v>
      </c>
      <c r="K38" s="86">
        <v>47.15</v>
      </c>
      <c r="L38" s="128">
        <v>16</v>
      </c>
      <c r="M38" s="39">
        <v>3.18</v>
      </c>
      <c r="N38" s="40"/>
      <c r="O38" s="1"/>
      <c r="P38" s="31"/>
      <c r="Q38" s="39"/>
      <c r="R38" s="40"/>
      <c r="S38" s="1"/>
      <c r="T38" s="31"/>
      <c r="U38" s="39"/>
    </row>
    <row r="39" spans="2:22" x14ac:dyDescent="0.25">
      <c r="B39" s="85"/>
      <c r="C39" s="86"/>
      <c r="D39" s="35"/>
      <c r="E39" s="39"/>
      <c r="F39" s="41"/>
      <c r="G39" s="1"/>
      <c r="H39" s="31"/>
      <c r="I39" s="39"/>
      <c r="J39" s="85">
        <v>47.15</v>
      </c>
      <c r="K39" s="86">
        <v>48.5</v>
      </c>
      <c r="L39" s="129"/>
      <c r="M39" s="39">
        <v>3.18</v>
      </c>
      <c r="N39" s="40"/>
      <c r="O39" s="1"/>
      <c r="P39" s="31"/>
      <c r="Q39" s="39"/>
      <c r="R39" s="40"/>
      <c r="S39" s="1"/>
      <c r="T39" s="31"/>
      <c r="U39" s="39"/>
    </row>
    <row r="40" spans="2:22" x14ac:dyDescent="0.25">
      <c r="B40" s="85"/>
      <c r="C40" s="86"/>
      <c r="D40" s="35"/>
      <c r="E40" s="39"/>
      <c r="F40" s="41"/>
      <c r="G40" s="1"/>
      <c r="H40" s="31"/>
      <c r="I40" s="39"/>
      <c r="J40" s="85">
        <v>48.5</v>
      </c>
      <c r="K40" s="86">
        <v>49.85</v>
      </c>
      <c r="L40" s="128">
        <v>17</v>
      </c>
      <c r="M40" s="39">
        <v>3</v>
      </c>
      <c r="N40" s="40"/>
      <c r="O40" s="1"/>
      <c r="P40" s="31"/>
      <c r="Q40" s="39"/>
      <c r="R40" s="40"/>
      <c r="S40" s="1"/>
      <c r="T40" s="31"/>
      <c r="U40" s="39"/>
    </row>
    <row r="41" spans="2:22" x14ac:dyDescent="0.25">
      <c r="B41" s="85"/>
      <c r="C41" s="86"/>
      <c r="D41" s="35"/>
      <c r="E41" s="39"/>
      <c r="F41" s="41"/>
      <c r="G41" s="1"/>
      <c r="H41" s="31"/>
      <c r="I41" s="39"/>
      <c r="J41" s="85">
        <v>49.85</v>
      </c>
      <c r="K41" s="86">
        <v>51.05</v>
      </c>
      <c r="L41" s="129"/>
      <c r="M41" s="39">
        <v>2.7</v>
      </c>
      <c r="N41" s="40"/>
      <c r="O41" s="1"/>
      <c r="P41" s="31"/>
      <c r="Q41" s="39"/>
      <c r="R41" s="40"/>
      <c r="S41" s="1"/>
      <c r="T41" s="31"/>
      <c r="U41" s="39"/>
    </row>
    <row r="42" spans="2:22" ht="30" x14ac:dyDescent="0.25">
      <c r="B42" s="85"/>
      <c r="C42" s="86"/>
      <c r="D42" s="35"/>
      <c r="E42" s="39"/>
      <c r="F42" s="41"/>
      <c r="G42" s="1"/>
      <c r="H42" s="31"/>
      <c r="I42" s="39"/>
      <c r="J42" s="85">
        <v>51.05</v>
      </c>
      <c r="K42" s="86">
        <v>52.4</v>
      </c>
      <c r="L42" s="96" t="s">
        <v>68</v>
      </c>
      <c r="M42" s="39">
        <v>2.99</v>
      </c>
      <c r="N42" s="40"/>
      <c r="O42" s="1"/>
      <c r="P42" s="31"/>
      <c r="Q42" s="39"/>
      <c r="R42" s="40"/>
      <c r="S42" s="1"/>
      <c r="T42" s="31"/>
      <c r="U42" s="39"/>
    </row>
    <row r="43" spans="2:22" ht="15" customHeight="1" x14ac:dyDescent="0.25">
      <c r="B43" s="85"/>
      <c r="C43" s="86"/>
      <c r="D43" s="35"/>
      <c r="E43" s="39"/>
      <c r="F43" s="41"/>
      <c r="G43" s="1"/>
      <c r="H43" s="31"/>
      <c r="I43" s="39"/>
      <c r="J43" s="85"/>
      <c r="K43" s="86"/>
      <c r="L43" s="98"/>
      <c r="M43" s="97"/>
      <c r="N43" s="40"/>
      <c r="O43" s="1"/>
      <c r="P43" s="31"/>
      <c r="Q43" s="39"/>
      <c r="R43" s="40"/>
      <c r="S43" s="1"/>
      <c r="T43" s="31"/>
      <c r="U43" s="39"/>
    </row>
    <row r="44" spans="2:22" x14ac:dyDescent="0.25">
      <c r="B44" s="85"/>
      <c r="C44" s="86"/>
      <c r="D44" s="35"/>
      <c r="E44" s="39"/>
      <c r="F44" s="41"/>
      <c r="G44" s="1"/>
      <c r="H44" s="31"/>
      <c r="I44" s="39"/>
      <c r="J44" s="85"/>
      <c r="K44" s="86"/>
      <c r="L44" s="98"/>
      <c r="M44" s="39"/>
      <c r="N44" s="40"/>
      <c r="O44" s="1"/>
      <c r="P44" s="31"/>
      <c r="Q44" s="39"/>
      <c r="R44" s="40"/>
      <c r="S44" s="1"/>
      <c r="T44" s="31"/>
      <c r="U44" s="39"/>
    </row>
    <row r="45" spans="2:22" x14ac:dyDescent="0.25">
      <c r="B45" s="85"/>
      <c r="C45" s="86"/>
      <c r="D45" s="35"/>
      <c r="E45" s="39"/>
      <c r="F45" s="40"/>
      <c r="G45" s="1"/>
      <c r="H45" s="31"/>
      <c r="I45" s="39"/>
      <c r="J45" s="85"/>
      <c r="K45" s="86"/>
      <c r="L45" s="31"/>
      <c r="M45" s="39"/>
      <c r="N45" s="40"/>
      <c r="O45" s="1"/>
      <c r="P45" s="31"/>
      <c r="Q45" s="39"/>
      <c r="R45" s="40"/>
      <c r="S45" s="1"/>
      <c r="T45" s="31"/>
      <c r="U45" s="39"/>
    </row>
    <row r="46" spans="2:22" ht="30" x14ac:dyDescent="0.25">
      <c r="B46" s="85"/>
      <c r="C46" s="92" t="s">
        <v>67</v>
      </c>
      <c r="D46" s="31" t="s">
        <v>77</v>
      </c>
      <c r="E46" s="39">
        <f>0.35*19</f>
        <v>6.6499999999999995</v>
      </c>
      <c r="F46" s="40"/>
      <c r="G46" s="94" t="s">
        <v>71</v>
      </c>
      <c r="H46" s="31" t="s">
        <v>77</v>
      </c>
      <c r="I46" s="39">
        <f>0.35*22</f>
        <v>7.6999999999999993</v>
      </c>
      <c r="J46" s="85"/>
      <c r="K46" s="90" t="s">
        <v>73</v>
      </c>
      <c r="L46" s="31" t="s">
        <v>77</v>
      </c>
      <c r="M46" s="39">
        <f>37*0.35</f>
        <v>12.95</v>
      </c>
      <c r="N46" s="85"/>
      <c r="O46" s="90" t="s">
        <v>74</v>
      </c>
      <c r="P46" s="31" t="s">
        <v>77</v>
      </c>
      <c r="Q46" s="39">
        <f>16*0.35</f>
        <v>5.6</v>
      </c>
      <c r="R46" s="40"/>
      <c r="S46" s="90" t="s">
        <v>67</v>
      </c>
      <c r="T46" s="31" t="s">
        <v>77</v>
      </c>
      <c r="U46" s="39">
        <f>19*0.35</f>
        <v>6.6499999999999995</v>
      </c>
    </row>
    <row r="47" spans="2:22" ht="25.5" x14ac:dyDescent="0.25">
      <c r="B47" s="85"/>
      <c r="C47" s="92" t="s">
        <v>66</v>
      </c>
      <c r="D47" s="91" t="s">
        <v>68</v>
      </c>
      <c r="E47" s="46">
        <f>1.173+1.412</f>
        <v>2.585</v>
      </c>
      <c r="F47" s="40"/>
      <c r="G47" s="93" t="s">
        <v>66</v>
      </c>
      <c r="H47" s="95" t="s">
        <v>68</v>
      </c>
      <c r="I47" s="39">
        <v>1.5</v>
      </c>
      <c r="J47" s="43"/>
      <c r="K47" s="93" t="s">
        <v>66</v>
      </c>
      <c r="L47" s="95" t="s">
        <v>68</v>
      </c>
      <c r="M47" s="39">
        <v>1</v>
      </c>
      <c r="N47" s="43"/>
      <c r="O47" s="93"/>
      <c r="P47" s="95"/>
      <c r="Q47" s="102"/>
      <c r="R47" s="103"/>
      <c r="S47" s="104" t="s">
        <v>66</v>
      </c>
      <c r="T47" s="105" t="s">
        <v>68</v>
      </c>
      <c r="U47" s="102">
        <v>1.25</v>
      </c>
      <c r="V47" s="106"/>
    </row>
    <row r="48" spans="2:22" x14ac:dyDescent="0.25">
      <c r="B48" s="85"/>
      <c r="C48" s="86"/>
      <c r="D48" s="35"/>
      <c r="E48" s="39"/>
      <c r="F48" s="99"/>
      <c r="G48" s="100"/>
      <c r="H48" s="101"/>
      <c r="I48" s="39"/>
      <c r="J48" s="40"/>
      <c r="K48" s="1"/>
      <c r="L48" s="36"/>
      <c r="M48" s="39"/>
      <c r="N48" s="40"/>
      <c r="O48" s="1"/>
      <c r="P48" s="2"/>
      <c r="Q48" s="39"/>
      <c r="R48" s="40"/>
      <c r="S48" s="1"/>
      <c r="T48" s="2"/>
      <c r="U48" s="39"/>
    </row>
    <row r="49" spans="1:22" x14ac:dyDescent="0.25">
      <c r="B49" s="41"/>
      <c r="C49" s="1"/>
      <c r="D49" s="35"/>
      <c r="E49" s="39"/>
      <c r="I49" s="39"/>
      <c r="J49" s="40"/>
      <c r="K49" s="1"/>
      <c r="L49" s="35"/>
      <c r="M49" s="39"/>
      <c r="N49" s="40"/>
      <c r="O49" s="1"/>
      <c r="P49" s="1"/>
      <c r="Q49" s="39"/>
      <c r="R49" s="40"/>
      <c r="S49" s="1"/>
      <c r="T49" s="1"/>
      <c r="U49" s="39"/>
    </row>
    <row r="50" spans="1:22" x14ac:dyDescent="0.25">
      <c r="A50" t="s">
        <v>1</v>
      </c>
      <c r="B50" s="40"/>
      <c r="C50" s="1"/>
      <c r="D50" s="35"/>
      <c r="E50" s="45">
        <f>SUM(E8:E49)</f>
        <v>64.234999999999999</v>
      </c>
      <c r="F50" s="44"/>
      <c r="G50" s="33"/>
      <c r="H50" s="35"/>
      <c r="I50" s="45">
        <f>SUM(I5:I49)</f>
        <v>83.22999999999999</v>
      </c>
      <c r="J50" s="44"/>
      <c r="K50" s="33"/>
      <c r="L50" s="35"/>
      <c r="M50" s="45">
        <f>SUM(M8:M49)</f>
        <v>124.40000000000008</v>
      </c>
      <c r="N50" s="44"/>
      <c r="O50" s="33"/>
      <c r="P50" s="35"/>
      <c r="Q50" s="45">
        <f>SUM(Q5:Q49)</f>
        <v>56.370000000000026</v>
      </c>
      <c r="R50" s="44"/>
      <c r="S50" s="33"/>
      <c r="T50" s="35"/>
      <c r="U50" s="45">
        <f>SUM(U5:U49)</f>
        <v>65.959999999999994</v>
      </c>
      <c r="V50" s="47">
        <f>SUM(B50:U50)</f>
        <v>394.19500000000005</v>
      </c>
    </row>
    <row r="53" spans="1:22" x14ac:dyDescent="0.25">
      <c r="B53" t="s">
        <v>42</v>
      </c>
    </row>
    <row r="54" spans="1:22" ht="50.25" customHeight="1" x14ac:dyDescent="0.25">
      <c r="B54" s="139" t="s">
        <v>50</v>
      </c>
      <c r="C54" s="139"/>
      <c r="D54" s="139"/>
      <c r="E54" s="139"/>
      <c r="F54" s="139"/>
      <c r="G54" s="139"/>
      <c r="H54" s="139"/>
    </row>
  </sheetData>
  <mergeCells count="73">
    <mergeCell ref="T24:T25"/>
    <mergeCell ref="H25:H27"/>
    <mergeCell ref="P6:P7"/>
    <mergeCell ref="B54:H54"/>
    <mergeCell ref="R2:U2"/>
    <mergeCell ref="R3:U3"/>
    <mergeCell ref="R4:S4"/>
    <mergeCell ref="N2:Q2"/>
    <mergeCell ref="N3:Q3"/>
    <mergeCell ref="N4:O4"/>
    <mergeCell ref="F4:G4"/>
    <mergeCell ref="F2:I2"/>
    <mergeCell ref="F3:I3"/>
    <mergeCell ref="B2:E2"/>
    <mergeCell ref="B3:E3"/>
    <mergeCell ref="J2:M2"/>
    <mergeCell ref="J3:M3"/>
    <mergeCell ref="J4:K4"/>
    <mergeCell ref="D5:D6"/>
    <mergeCell ref="D19:D20"/>
    <mergeCell ref="B4:C4"/>
    <mergeCell ref="D9:D10"/>
    <mergeCell ref="H5:H6"/>
    <mergeCell ref="H7:H8"/>
    <mergeCell ref="H9:H10"/>
    <mergeCell ref="H11:H12"/>
    <mergeCell ref="H13:H14"/>
    <mergeCell ref="L8:L9"/>
    <mergeCell ref="H15:H16"/>
    <mergeCell ref="H17:H18"/>
    <mergeCell ref="H19:H20"/>
    <mergeCell ref="D21:D22"/>
    <mergeCell ref="D23:D24"/>
    <mergeCell ref="D7:D8"/>
    <mergeCell ref="D11:D12"/>
    <mergeCell ref="D13:D14"/>
    <mergeCell ref="D15:D16"/>
    <mergeCell ref="D17:D18"/>
    <mergeCell ref="H21:H22"/>
    <mergeCell ref="H23:H24"/>
    <mergeCell ref="L5:L7"/>
    <mergeCell ref="L10:L11"/>
    <mergeCell ref="L12:L13"/>
    <mergeCell ref="L14:L15"/>
    <mergeCell ref="L16:L17"/>
    <mergeCell ref="L18:L19"/>
    <mergeCell ref="L20:L21"/>
    <mergeCell ref="L22:L23"/>
    <mergeCell ref="L24:L25"/>
    <mergeCell ref="L36:L37"/>
    <mergeCell ref="L38:L39"/>
    <mergeCell ref="L40:L41"/>
    <mergeCell ref="P8:P9"/>
    <mergeCell ref="P10:P11"/>
    <mergeCell ref="P12:P13"/>
    <mergeCell ref="P14:P15"/>
    <mergeCell ref="P16:P17"/>
    <mergeCell ref="P18:P19"/>
    <mergeCell ref="P20:P21"/>
    <mergeCell ref="L26:L27"/>
    <mergeCell ref="L28:L29"/>
    <mergeCell ref="L30:L31"/>
    <mergeCell ref="L32:L33"/>
    <mergeCell ref="L34:L35"/>
    <mergeCell ref="T22:T23"/>
    <mergeCell ref="T16:T17"/>
    <mergeCell ref="T18:T19"/>
    <mergeCell ref="T20:T21"/>
    <mergeCell ref="T6:T7"/>
    <mergeCell ref="T8:T9"/>
    <mergeCell ref="T10:T11"/>
    <mergeCell ref="T12:T13"/>
    <mergeCell ref="T14:T1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ограждение </vt:lpstr>
      <vt:lpstr>Расчет</vt:lpstr>
      <vt:lpstr>'ограждение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2020-03-31T09:21:09Z</dcterms:modified>
</cp:coreProperties>
</file>