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natalia/Desktop/"/>
    </mc:Choice>
  </mc:AlternateContent>
  <xr:revisionPtr revIDLastSave="0" documentId="8_{17142B62-9072-1A40-9576-153EA2860042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PL" sheetId="1" r:id="rId1"/>
    <sheet name="BS" sheetId="2" r:id="rId2"/>
    <sheet name="CFS" sheetId="3" r:id="rId3"/>
    <sheet name="Фин-ые и опер-ые показатели" sheetId="4" r:id="rId4"/>
  </sheets>
  <externalReferences>
    <externalReference r:id="rId5"/>
  </externalReferences>
  <definedNames>
    <definedName name="_Acc107189" localSheetId="1">[1]Datas!$A$1249:$IV$1249</definedName>
    <definedName name="_Acc107189" localSheetId="2">[1]Datas!$A$1249:$IV$1249</definedName>
    <definedName name="_Acc109599" localSheetId="1">[1]Datas!$A$1293:$IV$1293</definedName>
    <definedName name="_Acc109599" localSheetId="2">[1]Datas!$A$1293:$IV$1293</definedName>
    <definedName name="_Acc111599" localSheetId="1">[1]Datas!$A$1322:$IV$1322</definedName>
    <definedName name="_Acc111599" localSheetId="2">[1]Datas!$A$1322:$IV$1322</definedName>
    <definedName name="_Acc113599" localSheetId="1">[1]Datas!$A$1352:$IV$1352</definedName>
    <definedName name="_Acc113599" localSheetId="2">[1]Datas!$A$1352:$IV$1352</definedName>
    <definedName name="_Acc114599" localSheetId="1">[1]Datas!$A$1379:$IV$1379</definedName>
    <definedName name="_Acc114599" localSheetId="2">[1]Datas!$A$1379:$IV$1379</definedName>
    <definedName name="_Acc120599" localSheetId="1">[1]Datas!$A$1536:$IV$1536</definedName>
    <definedName name="_Acc120599" localSheetId="2">[1]Datas!$A$1536:$IV$1536</definedName>
    <definedName name="_Acc121599" localSheetId="1">[1]Datas!$A$1566:$IV$1566</definedName>
    <definedName name="_Acc121599" localSheetId="2">[1]Datas!$A$1566:$IV$1566</definedName>
    <definedName name="_Acc124599" localSheetId="1">[1]Datas!$A$1647:$IV$1647</definedName>
    <definedName name="_Acc124599" localSheetId="2">[1]Datas!$A$1647:$IV$1647</definedName>
    <definedName name="_Acc133599" localSheetId="1">[1]Datas!$A$1715:$IV$1715</definedName>
    <definedName name="_Acc133599" localSheetId="2">[1]Datas!$A$1715:$IV$1715</definedName>
    <definedName name="_Acc139599" localSheetId="1">[1]Datas!$A$1737:$IV$1737</definedName>
    <definedName name="_Acc139599" localSheetId="2">[1]Datas!$A$1737:$IV$1737</definedName>
    <definedName name="_Acc140599" localSheetId="1">[1]Datas!$A$1742:$IV$1742</definedName>
    <definedName name="_Acc140599" localSheetId="2">[1]Datas!$A$1742:$IV$1742</definedName>
    <definedName name="_Acc143050" localSheetId="1">[1]Datas!$A$1765:$IV$1765</definedName>
    <definedName name="_Acc143050" localSheetId="2">[1]Datas!$A$1765:$IV$1765</definedName>
    <definedName name="_Acc143100" localSheetId="1">[1]Datas!$A$1766:$IV$1766</definedName>
    <definedName name="_Acc143100" localSheetId="2">[1]Datas!$A$1766:$IV$1766</definedName>
    <definedName name="_Acc144160" localSheetId="1">[1]Datas!$A$1776:$IV$1776</definedName>
    <definedName name="_Acc144160" localSheetId="2">[1]Datas!$A$1776:$IV$1776</definedName>
    <definedName name="_Acc144599" localSheetId="1">[1]Datas!$A$1781:$IV$1781</definedName>
    <definedName name="_Acc144599" localSheetId="2">[1]Datas!$A$1781:$IV$1781</definedName>
    <definedName name="_Acc148599" localSheetId="1">[1]Datas!$A$1806:$IV$1806</definedName>
    <definedName name="_Acc148599" localSheetId="2">[1]Datas!$A$1806:$IV$1806</definedName>
    <definedName name="_Acc152599" localSheetId="1">[1]Datas!$A$1829:$IV$1829</definedName>
    <definedName name="_Acc152599" localSheetId="2">[1]Datas!$A$1829:$IV$1829</definedName>
    <definedName name="_Acc157700" localSheetId="1">[1]Datas!$A$1865:$IV$1865</definedName>
    <definedName name="_Acc157700" localSheetId="2">[1]Datas!$A$1865:$IV$1865</definedName>
    <definedName name="_Acc157800" localSheetId="1">[1]Datas!$A$1866:$IV$1866</definedName>
    <definedName name="_Acc157800" localSheetId="2">[1]Datas!$A$1866:$IV$1866</definedName>
    <definedName name="_Acc162599" localSheetId="1">[1]Datas!$A$1890:$IV$1890</definedName>
    <definedName name="_Acc162599" localSheetId="2">[1]Datas!$A$1890:$IV$1890</definedName>
    <definedName name="_Acc164599" localSheetId="1">[1]Datas!$A$1894:$IV$1894</definedName>
    <definedName name="_Acc164599" localSheetId="2">[1]Datas!$A$1894:$IV$1894</definedName>
    <definedName name="_Acc165599" localSheetId="1">[1]Datas!$A$1917:$IV$1917</definedName>
    <definedName name="_Acc165599" localSheetId="2">[1]Datas!$A$1917:$IV$1917</definedName>
    <definedName name="_Acc171599" localSheetId="1">[1]Datas!$A$1985:$IV$1985</definedName>
    <definedName name="_Acc171599" localSheetId="2">[1]Datas!$A$1985:$IV$1985</definedName>
    <definedName name="_Acc176599" localSheetId="1">[1]Datas!$A$2005:$IV$2005</definedName>
    <definedName name="_Acc176599" localSheetId="2">[1]Datas!$A$2005:$IV$2005</definedName>
    <definedName name="_Acc177599" localSheetId="1">[1]Datas!$A$2010:$IV$2010</definedName>
    <definedName name="_Acc177599" localSheetId="2">[1]Datas!$A$2010:$IV$2010</definedName>
    <definedName name="_Acc180300" localSheetId="1">[1]Datas!$A$2016:$IV$2016</definedName>
    <definedName name="_Acc180300" localSheetId="2">[1]Datas!$A$2016:$IV$2016</definedName>
    <definedName name="_Acc181599" localSheetId="1">[1]Datas!$A$2019:$IV$2019</definedName>
    <definedName name="_Acc181599" localSheetId="2">[1]Datas!$A$2019:$IV$2019</definedName>
    <definedName name="_Acc186599" localSheetId="1">[1]Datas!$A$2028:$IV$2028</definedName>
    <definedName name="_Acc186599" localSheetId="2">[1]Datas!$A$2028:$IV$2028</definedName>
    <definedName name="_Acc200599" localSheetId="1">[1]Datas!$A$2046:$IV$2046</definedName>
    <definedName name="_Acc200599" localSheetId="2">[1]Datas!$A$2046:$IV$2046</definedName>
    <definedName name="_Acc201599" localSheetId="1">[1]Datas!$A$2065:$IV$2065</definedName>
    <definedName name="_Acc201599" localSheetId="2">[1]Datas!$A$2065:$IV$2065</definedName>
    <definedName name="_Acc203599" localSheetId="1">[1]Datas!$A$2075:$IV$2075</definedName>
    <definedName name="_Acc203599" localSheetId="2">[1]Datas!$A$2075:$IV$2075</definedName>
    <definedName name="_Acc212159" localSheetId="1">[1]Datas!$A$2156:$IV$2156</definedName>
    <definedName name="_Acc212159" localSheetId="2">[1]Datas!$A$2156:$IV$2156</definedName>
    <definedName name="_Acc231599" localSheetId="1">[1]Datas!$A$2372:$IV$2372</definedName>
    <definedName name="_Acc231599" localSheetId="2">[1]Datas!$A$2372:$IV$2372</definedName>
    <definedName name="_Acc236599" localSheetId="1">[1]Datas!$A$2406:$IV$2406</definedName>
    <definedName name="_Acc236599" localSheetId="2">[1]Datas!$A$2406:$IV$2406</definedName>
    <definedName name="_Acc239599" localSheetId="1">[1]Datas!$A$2426:$IV$2426</definedName>
    <definedName name="_Acc239599" localSheetId="2">[1]Datas!$A$2426:$IV$2426</definedName>
    <definedName name="_Acc240959" localSheetId="1">[1]Datas!$A$2438:$IV$2438</definedName>
    <definedName name="_Acc240959" localSheetId="2">[1]Datas!$A$2438:$IV$2438</definedName>
    <definedName name="_Acc244599" localSheetId="1">[1]Datas!$A$2475:$IV$2475</definedName>
    <definedName name="_Acc244599" localSheetId="2">[1]Datas!$A$2475:$IV$2475</definedName>
    <definedName name="_Acc255599" localSheetId="1">[1]Datas!$A$2573:$IV$2573</definedName>
    <definedName name="_Acc255599" localSheetId="2">[1]Datas!$A$2573:$IV$2573</definedName>
    <definedName name="_Acc257250" localSheetId="1">[1]Datas!$A$2584:$IV$2584</definedName>
    <definedName name="_Acc257250" localSheetId="2">[1]Datas!$A$2584:$IV$2584</definedName>
    <definedName name="_Acc261599" localSheetId="1">[1]Datas!$A$2616:$IV$2616</definedName>
    <definedName name="_Acc261599" localSheetId="2">[1]Datas!$A$2616:$IV$2616</definedName>
    <definedName name="_Acc265599" localSheetId="1">[1]Datas!$A$2637:$IV$2637</definedName>
    <definedName name="_Acc265599" localSheetId="2">[1]Datas!$A$2637:$IV$2637</definedName>
    <definedName name="_Acc267959" localSheetId="1">[1]Datas!$A$2646:$IV$2646</definedName>
    <definedName name="_Acc267959" localSheetId="2">[1]Datas!$A$2646:$IV$2646</definedName>
    <definedName name="_Acc270859" localSheetId="1">[1]Datas!$A$2681:$IV$2681</definedName>
    <definedName name="_Acc270859" localSheetId="2">[1]Datas!$A$2681:$IV$2681</definedName>
    <definedName name="_Acc271959" localSheetId="1">[1]Datas!$A$2701:$IV$2701</definedName>
    <definedName name="_Acc271959" localSheetId="2">[1]Datas!$A$2701:$IV$2701</definedName>
    <definedName name="_Acc273599" localSheetId="1">[1]Datas!$A$2706:$IV$2706</definedName>
    <definedName name="_Acc273599" localSheetId="2">[1]Datas!$A$2706:$IV$2706</definedName>
    <definedName name="_Acc285599" localSheetId="1">[1]Datas!$A$2799:$IV$2799</definedName>
    <definedName name="_Acc285599" localSheetId="2">[1]Datas!$A$2799:$IV$2799</definedName>
    <definedName name="_Acc298599" localSheetId="1">[1]Datas!$A$2829:$IV$2829</definedName>
    <definedName name="_Acc298599" localSheetId="2">[1]Datas!$A$2829:$IV$2829</definedName>
    <definedName name="_Acc355599" localSheetId="1">[1]Datas!$A$62:$IV$62</definedName>
    <definedName name="_Acc355599" localSheetId="2">[1]Datas!$A$62:$IV$62</definedName>
    <definedName name="_Acc420599" localSheetId="1">[1]Datas!$A$198:$IV$198</definedName>
    <definedName name="_Acc420599" localSheetId="2">[1]Datas!$A$198:$IV$198</definedName>
    <definedName name="_Acc504000" localSheetId="1">[1]Datas!$A$223:$IV$223</definedName>
    <definedName name="_Acc504000" localSheetId="2">[1]Datas!$A$223:$IV$223</definedName>
    <definedName name="_Acc504100" localSheetId="1">[1]Datas!$A$224:$IV$224</definedName>
    <definedName name="_Acc504100" localSheetId="2">[1]Datas!$A$224:$IV$224</definedName>
    <definedName name="_Acc504959" localSheetId="1">[1]Datas!$A$226:$IV$226</definedName>
    <definedName name="_Acc504959" localSheetId="2">[1]Datas!$A$226:$IV$226</definedName>
    <definedName name="_Acc520599" localSheetId="1">[1]Datas!$A$289:$IV$289</definedName>
    <definedName name="_Acc520599" localSheetId="2">[1]Datas!$A$289:$IV$289</definedName>
    <definedName name="_Acc565599" localSheetId="1">[1]Datas!$A$383:$IV$383</definedName>
    <definedName name="_Acc565599" localSheetId="2">[1]Datas!$A$383:$IV$383</definedName>
    <definedName name="_Acc609120" localSheetId="1">[1]Datas!$A$447:$IV$447</definedName>
    <definedName name="_Acc609120" localSheetId="2">[1]Datas!$A$447:$IV$447</definedName>
    <definedName name="_Acc615599" localSheetId="1">[1]Datas!$A$514:$IV$514</definedName>
    <definedName name="_Acc615599" localSheetId="2">[1]Datas!$A$514:$IV$514</definedName>
    <definedName name="_Acc711100" localSheetId="1">[1]Datas!$A$607:$IV$607</definedName>
    <definedName name="_Acc711100" localSheetId="2">[1]Datas!$A$607:$IV$607</definedName>
    <definedName name="_Acc712959" localSheetId="1">[1]Datas!$A$617:$IV$617</definedName>
    <definedName name="_Acc712959" localSheetId="2">[1]Datas!$A$617:$IV$617</definedName>
    <definedName name="_Acc715599" localSheetId="1">[1]Datas!$A$618:$IV$618</definedName>
    <definedName name="_Acc715599" localSheetId="2">[1]Datas!$A$618:$IV$618</definedName>
    <definedName name="_Acc851959" localSheetId="1">[1]Datas!$A$639:$IV$639</definedName>
    <definedName name="_Acc851959" localSheetId="2">[1]Datas!$A$639:$IV$639</definedName>
    <definedName name="_Acc865599" localSheetId="1">[1]Datas!$A$784:$IV$784</definedName>
    <definedName name="_Acc865599" localSheetId="2">[1]Datas!$A$784:$IV$784</definedName>
    <definedName name="_Acc885599" localSheetId="1">[1]Datas!$A$789:$IV$789</definedName>
    <definedName name="_Acc885599" localSheetId="2">[1]Datas!$A$789:$IV$789</definedName>
    <definedName name="_Acc925599" localSheetId="1">[1]Datas!$A$872:$IV$872</definedName>
    <definedName name="_Acc925599" localSheetId="2">[1]Datas!$A$872:$IV$872</definedName>
    <definedName name="_Acc965599" localSheetId="1">[1]Datas!$A$973:$IV$973</definedName>
    <definedName name="_Acc965599" localSheetId="2">[1]Datas!$A$973:$IV$973</definedName>
    <definedName name="_Acc982599" localSheetId="1">[1]Datas!$A$996:$IV$996</definedName>
    <definedName name="_Acc982599" localSheetId="2">[1]Datas!$A$996:$IV$996</definedName>
    <definedName name="_Acc991959" localSheetId="1">[1]Datas!$A$1009:$IV$1009</definedName>
    <definedName name="_Acc991959" localSheetId="2">[1]Datas!$A$1009:$IV$1009</definedName>
    <definedName name="_Acc992599" localSheetId="1">[1]Datas!$A$1011:$IV$1011</definedName>
    <definedName name="_Acc992599" localSheetId="2">[1]Datas!$A$1011:$IV$1011</definedName>
    <definedName name="_RUR1" localSheetId="1">[1]Datas!$L$1:$L$65536</definedName>
    <definedName name="_RUR1" localSheetId="2">[1]Datas!$L$1:$L$65536</definedName>
    <definedName name="Lang" localSheetId="1">[1]Основной!$C$16</definedName>
    <definedName name="Lang" localSheetId="2">[1]Основной!$C$16</definedName>
    <definedName name="OB" localSheetId="1">[1]Основной!$D$14</definedName>
    <definedName name="OB" localSheetId="2">[1]Основной!$D$14</definedName>
    <definedName name="RP" localSheetId="1">[1]Основной!$D$12</definedName>
    <definedName name="RP" localSheetId="2">[1]Основной!$D$12</definedName>
    <definedName name="SP" localSheetId="1">[1]Основной!$D$13</definedName>
    <definedName name="SP" localSheetId="2">[1]Основной!$D$13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k7jZuZT1qkDeNohb38v25AglH2g=="/>
    </ext>
  </extLst>
</workbook>
</file>

<file path=xl/calcChain.xml><?xml version="1.0" encoding="utf-8"?>
<calcChain xmlns="http://schemas.openxmlformats.org/spreadsheetml/2006/main">
  <c r="G29" i="4" l="1"/>
  <c r="F29" i="4"/>
  <c r="E29" i="4"/>
  <c r="D29" i="4"/>
  <c r="C29" i="4"/>
  <c r="G15" i="4"/>
  <c r="F15" i="4"/>
  <c r="E15" i="4"/>
  <c r="D15" i="4"/>
  <c r="C15" i="4"/>
  <c r="G14" i="4"/>
  <c r="G17" i="4" s="1"/>
  <c r="F14" i="4"/>
  <c r="F17" i="4" s="1"/>
  <c r="E14" i="4"/>
  <c r="E17" i="4" s="1"/>
  <c r="D14" i="4"/>
  <c r="D17" i="4" s="1"/>
  <c r="C14" i="4"/>
  <c r="C17" i="4" s="1"/>
  <c r="G4" i="4"/>
  <c r="F4" i="4"/>
  <c r="E4" i="4"/>
  <c r="D4" i="4"/>
  <c r="C4" i="4"/>
  <c r="G55" i="3"/>
  <c r="F55" i="3"/>
  <c r="E55" i="3"/>
  <c r="D55" i="3"/>
  <c r="C55" i="3"/>
  <c r="G52" i="3"/>
  <c r="F52" i="3"/>
  <c r="E52" i="3"/>
  <c r="D52" i="3"/>
  <c r="C52" i="3"/>
  <c r="G45" i="3"/>
  <c r="F45" i="3"/>
  <c r="E45" i="3"/>
  <c r="D45" i="3"/>
  <c r="C45" i="3"/>
  <c r="F31" i="3"/>
  <c r="F34" i="3" s="1"/>
  <c r="G23" i="3"/>
  <c r="G31" i="3" s="1"/>
  <c r="G34" i="3" s="1"/>
  <c r="F23" i="3"/>
  <c r="E23" i="3"/>
  <c r="E31" i="3" s="1"/>
  <c r="E34" i="3" s="1"/>
  <c r="D23" i="3"/>
  <c r="D31" i="3" s="1"/>
  <c r="D34" i="3" s="1"/>
  <c r="F46" i="2"/>
  <c r="G45" i="2"/>
  <c r="G46" i="2" s="1"/>
  <c r="F45" i="2"/>
  <c r="E45" i="2"/>
  <c r="D45" i="2"/>
  <c r="C45" i="2"/>
  <c r="C46" i="2" s="1"/>
  <c r="G37" i="2"/>
  <c r="F37" i="2"/>
  <c r="E37" i="2"/>
  <c r="E46" i="2" s="1"/>
  <c r="D37" i="2"/>
  <c r="D46" i="2" s="1"/>
  <c r="C37" i="2"/>
  <c r="E31" i="2"/>
  <c r="G29" i="2"/>
  <c r="G31" i="2" s="1"/>
  <c r="G47" i="2" s="1"/>
  <c r="F29" i="2"/>
  <c r="F31" i="2" s="1"/>
  <c r="F47" i="2" s="1"/>
  <c r="E29" i="2"/>
  <c r="D29" i="2"/>
  <c r="D31" i="2" s="1"/>
  <c r="C29" i="2"/>
  <c r="C31" i="2" s="1"/>
  <c r="C47" i="2" s="1"/>
  <c r="G23" i="2"/>
  <c r="C23" i="2"/>
  <c r="G22" i="2"/>
  <c r="F22" i="2"/>
  <c r="F23" i="2" s="1"/>
  <c r="E22" i="2"/>
  <c r="E23" i="2" s="1"/>
  <c r="D22" i="2"/>
  <c r="D23" i="2" s="1"/>
  <c r="C22" i="2"/>
  <c r="G12" i="2"/>
  <c r="F12" i="2"/>
  <c r="E12" i="2"/>
  <c r="D12" i="2"/>
  <c r="C12" i="2"/>
  <c r="G32" i="1"/>
  <c r="F32" i="1"/>
  <c r="E32" i="1"/>
  <c r="D32" i="1"/>
  <c r="C32" i="1"/>
  <c r="G29" i="1"/>
  <c r="G11" i="4" s="1"/>
  <c r="G12" i="4" s="1"/>
  <c r="F29" i="1"/>
  <c r="F11" i="4" s="1"/>
  <c r="F12" i="4" s="1"/>
  <c r="E29" i="1"/>
  <c r="E11" i="4" s="1"/>
  <c r="E12" i="4" s="1"/>
  <c r="D29" i="1"/>
  <c r="D11" i="4" s="1"/>
  <c r="D12" i="4" s="1"/>
  <c r="G17" i="1"/>
  <c r="F17" i="1"/>
  <c r="E17" i="1"/>
  <c r="D17" i="1"/>
  <c r="C17" i="1"/>
  <c r="F14" i="1"/>
  <c r="F31" i="1" s="1"/>
  <c r="F34" i="1" s="1"/>
  <c r="F7" i="4" s="1"/>
  <c r="E14" i="1"/>
  <c r="E31" i="1" s="1"/>
  <c r="E34" i="1" s="1"/>
  <c r="E7" i="4" s="1"/>
  <c r="G9" i="1"/>
  <c r="F9" i="1"/>
  <c r="E9" i="1"/>
  <c r="D9" i="1"/>
  <c r="C9" i="1"/>
  <c r="G8" i="1"/>
  <c r="G5" i="4" s="1"/>
  <c r="G6" i="4" s="1"/>
  <c r="F8" i="1"/>
  <c r="F5" i="4" s="1"/>
  <c r="F6" i="4" s="1"/>
  <c r="E8" i="1"/>
  <c r="E5" i="4" s="1"/>
  <c r="E6" i="4" s="1"/>
  <c r="D8" i="1"/>
  <c r="D5" i="4" s="1"/>
  <c r="D6" i="4" s="1"/>
  <c r="C8" i="1"/>
  <c r="C5" i="4" s="1"/>
  <c r="C6" i="4" s="1"/>
  <c r="E18" i="4" l="1"/>
  <c r="F8" i="4"/>
  <c r="F10" i="4"/>
  <c r="D47" i="2"/>
  <c r="E47" i="2"/>
  <c r="F18" i="4"/>
  <c r="E10" i="4"/>
  <c r="E8" i="4"/>
  <c r="C14" i="1"/>
  <c r="G14" i="1"/>
  <c r="D14" i="1"/>
  <c r="F22" i="1"/>
  <c r="F24" i="1" s="1"/>
  <c r="E22" i="1"/>
  <c r="E24" i="1" s="1"/>
  <c r="C31" i="1" l="1"/>
  <c r="C34" i="1" s="1"/>
  <c r="C7" i="4" s="1"/>
  <c r="C10" i="4" s="1"/>
  <c r="C22" i="1"/>
  <c r="C24" i="1" s="1"/>
  <c r="C27" i="1" s="1"/>
  <c r="C29" i="1" s="1"/>
  <c r="D31" i="1"/>
  <c r="D34" i="1" s="1"/>
  <c r="D7" i="4" s="1"/>
  <c r="D22" i="1"/>
  <c r="D24" i="1" s="1"/>
  <c r="G22" i="1"/>
  <c r="G24" i="1" s="1"/>
  <c r="G31" i="1"/>
  <c r="G34" i="1" s="1"/>
  <c r="G7" i="4" s="1"/>
  <c r="D10" i="4" l="1"/>
  <c r="D8" i="4"/>
  <c r="D18" i="4"/>
  <c r="C11" i="4"/>
  <c r="C12" i="4" s="1"/>
  <c r="C5" i="3"/>
  <c r="C23" i="3" s="1"/>
  <c r="C31" i="3" s="1"/>
  <c r="C34" i="3" s="1"/>
  <c r="G10" i="4"/>
  <c r="G8" i="4"/>
  <c r="G18" i="4"/>
  <c r="C8" i="4"/>
  <c r="C18" i="4"/>
</calcChain>
</file>

<file path=xl/sharedStrings.xml><?xml version="1.0" encoding="utf-8"?>
<sst xmlns="http://schemas.openxmlformats.org/spreadsheetml/2006/main" count="156" uniqueCount="138">
  <si>
    <t>Консолидированный отчет о прибыли или убытке и прочем совокупном доходе</t>
  </si>
  <si>
    <t>тыс. руб.</t>
  </si>
  <si>
    <t>Выручка</t>
  </si>
  <si>
    <t>в том числе по сегменту "Строительство и реализация недвижимости"</t>
  </si>
  <si>
    <t>Себестоимость продаж</t>
  </si>
  <si>
    <t>Валовая прибыль</t>
  </si>
  <si>
    <t>Прочие доходы</t>
  </si>
  <si>
    <t>Коммерческие расходы</t>
  </si>
  <si>
    <t>Административные расходы</t>
  </si>
  <si>
    <t>Прочие расходы</t>
  </si>
  <si>
    <t>Результаты операционной деятельности</t>
  </si>
  <si>
    <t>Финансовые доходы</t>
  </si>
  <si>
    <t>Финансовые расходы</t>
  </si>
  <si>
    <t> </t>
  </si>
  <si>
    <t>Нетто-величина финансовых расходов</t>
  </si>
  <si>
    <t>Доля в прибыли объектов инвестиций, учитываемых методом долевого участия</t>
  </si>
  <si>
    <t>Убыток от переоценки инвестиционного имущества</t>
  </si>
  <si>
    <t>Убыток от прекращения аренды инвестиционного имущества</t>
  </si>
  <si>
    <t>Убыток от реализации инвестиционного имущества</t>
  </si>
  <si>
    <t>Прибыль до налогообложения</t>
  </si>
  <si>
    <t>Расход по налогу на прибыль</t>
  </si>
  <si>
    <t>Прибыль и общий совокупный доход за отчетный год</t>
  </si>
  <si>
    <t>Прибыль и общий совокупный доход за отчетный год, причитающийся:</t>
  </si>
  <si>
    <t>Собственнику Компании</t>
  </si>
  <si>
    <t>Держателям неконтролирующих долей</t>
  </si>
  <si>
    <t>Амортизация основных средств и нематериальных активов (по данным консолидированного отчета о движении денежных средств)</t>
  </si>
  <si>
    <t>Прибыль до вычета финансовых расходов, налогов, амортизации и обесценения инвестиционного имущества (EBITDA)</t>
  </si>
  <si>
    <t xml:space="preserve">Источники:  </t>
  </si>
  <si>
    <t xml:space="preserve">Проаудированная консолидированная финансовая отчетность </t>
  </si>
  <si>
    <t>Консолидированный отчет о финансовом положении</t>
  </si>
  <si>
    <t>АКТИВЫ</t>
  </si>
  <si>
    <t>Внеоборотные активы</t>
  </si>
  <si>
    <t>Основные средства</t>
  </si>
  <si>
    <t>Инвестиционное имущество</t>
  </si>
  <si>
    <t>Нематериальные активы</t>
  </si>
  <si>
    <t>Инвестиции</t>
  </si>
  <si>
    <t>Торговая и прочая дебиторская задолженность</t>
  </si>
  <si>
    <t>Отложенные налоговые активы</t>
  </si>
  <si>
    <t>Итого внеоборотных активов</t>
  </si>
  <si>
    <t>Оборотные активы</t>
  </si>
  <si>
    <t>Запасы</t>
  </si>
  <si>
    <t>Прочие оборотные активы</t>
  </si>
  <si>
    <t>Предоплата по налогу на прибыль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</si>
  <si>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</si>
  <si>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</si>
  <si>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</si>
  <si>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</si>
  <si>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</si>
  <si>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</si>
  <si>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Нераспределенная прибыль</t>
  </si>
  <si>
    <t>Капитал, причитающийся собственнику Компании</t>
  </si>
  <si>
    <t>Неконтролирующая доля участия</t>
  </si>
  <si>
    <t>Всего капитала</t>
  </si>
  <si>
    <t>Долгосрочные обязательства</t>
  </si>
  <si>
    <t>Кредиты и займы</t>
  </si>
  <si>
    <t>Торговая и прочая кредиторская задолженность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</si>
  <si>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</si>
  <si>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</si>
  <si>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</si>
  <si>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Налог на прибыль к уплате</t>
  </si>
  <si>
    <t>Резервы</t>
  </si>
  <si>
    <t>Обязательства, предназначенные для продажи</t>
  </si>
  <si>
    <t>Итого краткосрочных обязательств</t>
  </si>
  <si>
    <t>Всего обязательств</t>
  </si>
  <si>
    <t>Всего капитала и обязательств</t>
  </si>
  <si>
    <t>Проаудированная консолидированная финансовая отчетность</t>
  </si>
  <si>
    <t>Консолидированный отчет о движении денежных средств</t>
  </si>
  <si>
    <t>ОПЕРАЦИОННАЯ ДЕЯТЕЛЬНОСТЬ</t>
  </si>
  <si>
    <t>Прибыль за отчетный год</t>
  </si>
  <si>
    <t>Корректировки:</t>
  </si>
  <si>
    <t>Амортизация основных средств и нематериальных активов</t>
  </si>
  <si>
    <t>Убыток от реализации объектов инвестиционного имущества</t>
  </si>
  <si>
    <t>Начисление / восстановление) резерва под обесценение запасов</t>
  </si>
  <si>
    <t>Убыток от списания прочих запасов (изыскания по бесперспективным проектам)</t>
  </si>
  <si>
    <t>(Прибыль) / убыток от выбытия основных средств</t>
  </si>
  <si>
    <t>Выбытие активов и обязательств по долгосрочной аренде</t>
  </si>
  <si>
    <t>Списание неподлежащей взысканию дебиторской задолженности</t>
  </si>
  <si>
    <t>Увеличение резерва под обесценение инвестиций</t>
  </si>
  <si>
    <t>Списание кредиторской задолженности</t>
  </si>
  <si>
    <t>Увеличение резерва под обесценение дебиторской задолженности, активов по договорам и авансов выданных</t>
  </si>
  <si>
    <t>Доход от снижения оценочных обязательств</t>
  </si>
  <si>
    <t>Нетто-величина прочих финансовых расходов</t>
  </si>
  <si>
    <t>Операционная прибыль до изменений в оборотном капитале и резервах</t>
  </si>
  <si>
    <t>Изменение запасов</t>
  </si>
  <si>
    <t>Изменение прочих внеоборотных активов</t>
  </si>
  <si>
    <t>Изменение прочих оборотных активов</t>
  </si>
  <si>
    <t>Изменение торговой и прочей дебиторской задолженности, включая авансы выданные</t>
  </si>
  <si>
    <t>Изменение торговой и прочей кредиторской задолженности, включая авансы полученные</t>
  </si>
  <si>
    <t>Изменение начисленных резервов</t>
  </si>
  <si>
    <t>Изменение активов и обязательств для продажи</t>
  </si>
  <si>
    <t>Потоки денежных средств, использованных в операционной деятельности до уплаты налога на прибыль и процентов</t>
  </si>
  <si>
    <t>Налог на прибыль уплаченный</t>
  </si>
  <si>
    <t>Проценты уплаченные и затраты на привлечение заемных средств</t>
  </si>
  <si>
    <t>Чистый поток денежных средств, использованных в операционной деятельности</t>
  </si>
  <si>
    <t>ИНВЕСТИЦИОННАЯ ДЕЯТЕЛЬНОСТЬ</t>
  </si>
  <si>
    <t>Приобретение основных средств</t>
  </si>
  <si>
    <t>Приобретение и создание нематериальных активов</t>
  </si>
  <si>
    <t>Поступления от продажи основных средств</t>
  </si>
  <si>
    <t>Поступления от продажи инвестиционной недвижимости</t>
  </si>
  <si>
    <t>Приобретение инвестиций</t>
  </si>
  <si>
    <t>Выдача займов</t>
  </si>
  <si>
    <t>Погашение ранее выданных займов</t>
  </si>
  <si>
    <t>Проценты полученные</t>
  </si>
  <si>
    <t>Чистый поток денежных средств, использованных в инвестиционной деятельности</t>
  </si>
  <si>
    <t>ФИНАНСОВАЯ ДЕЯТЕЛЬНОСТЬ</t>
  </si>
  <si>
    <t>Привлечение заемных средств</t>
  </si>
  <si>
    <t>Погашение заемных средств</t>
  </si>
  <si>
    <t>Платежи по обязательствам по аренде</t>
  </si>
  <si>
    <t>Дивиденды</t>
  </si>
  <si>
    <t>Чистый поток денежных средств от финансовой деятельности</t>
  </si>
  <si>
    <t>Увеличение / (уменьшение) денежных средств и их эквивалентов, нетто</t>
  </si>
  <si>
    <t>Денежные средства и их эквиваленты на начало года</t>
  </si>
  <si>
    <t>Денежные средства и их эквиваленты на конец года</t>
  </si>
  <si>
    <t>Источник:  Проаудированная консолидированная финансовая отчетность</t>
  </si>
  <si>
    <t>Финансовые показатели</t>
  </si>
  <si>
    <t>Выручка, тыс. руб.</t>
  </si>
  <si>
    <t>Валовая прибыль, тыс. руб.</t>
  </si>
  <si>
    <t>Валовая рентабельность</t>
  </si>
  <si>
    <t>Рентабельность по EBITDA</t>
  </si>
  <si>
    <t>Процентные расходы, тыс. руб.</t>
  </si>
  <si>
    <t>EBITDA / процентные расходы</t>
  </si>
  <si>
    <t>Чистая прибыль, тыс. руб.</t>
  </si>
  <si>
    <t>Рентабельность по чистой прибыли</t>
  </si>
  <si>
    <t>Общий долг</t>
  </si>
  <si>
    <t>Денежные средства и их эквиваленты, тыс. руб.</t>
  </si>
  <si>
    <t>Остатки на счетах эскроу, тыс. руб.</t>
  </si>
  <si>
    <t>Чистый долг / EBITDA</t>
  </si>
  <si>
    <t>1 - Прибыль до вычета финансовых расходов, налогов, амортизации и обесценения инвестиционного имущества</t>
  </si>
  <si>
    <t>2 - Общий долг за вычетом денежных средств и их эквивалентов и остатков на счетах эскроу</t>
  </si>
  <si>
    <t>Операционные показатели</t>
  </si>
  <si>
    <t>Объем зарегистрированных договоров, тыс. м2</t>
  </si>
  <si>
    <t>Сумма по зарегистрированным договорам, млрд руб.</t>
  </si>
  <si>
    <t>Средняя цена, тыс. руб. на м2</t>
  </si>
  <si>
    <t>Доля зарегистрированных договоров с использованием ипотеки, %</t>
  </si>
  <si>
    <t>Ввод в эксплуатацию, тыс. м2</t>
  </si>
  <si>
    <t>Поступления денежных средств, включая счета эскроу покупателей 
и расчетные счета, млрд руб.</t>
  </si>
  <si>
    <r>
      <t>Чистый долг</t>
    </r>
    <r>
      <rPr>
        <vertAlign val="superscript"/>
        <sz val="10"/>
        <color theme="1"/>
        <rFont val="Arial"/>
        <family val="2"/>
      </rPr>
      <t>2</t>
    </r>
  </si>
  <si>
    <r>
      <t>EBITDA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</si>
</sst>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"/>
    <numFmt numFmtId="165" formatCode="#,###;\(#,###\);\(\)"/>
    <numFmt numFmtId="166" formatCode="_-* #,##0.00\ _₽_-;\-* #,##0.00\ _₽_-;_-* &quot;-&quot;??\ _₽_-;_-@"/>
    <numFmt numFmtId="167" formatCode="_-* #,##0.00_-;\-* #,##0.00_-;_-* &quot;-&quot;??_-;_-@"/>
  </numFmts>
  <fonts count="9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rgb="FF595959"/>
      <name val="Arial"/>
      <family val="2"/>
    </font>
    <font>
      <sz val="10"/>
      <color rgb="FF595959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D7DADE"/>
        <bgColor rgb="FFD7DADE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D8D8D8"/>
      </bottom>
      <diagonal/>
    </border>
    <border>
      <left/>
      <right/>
      <top style="thin">
        <color theme="1"/>
      </top>
      <bottom style="thin">
        <color rgb="FFD8D8D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D8D8D8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rgb="FFD8D8D8"/>
      </bottom>
      <diagonal/>
    </border>
    <border>
      <left style="thin">
        <color theme="0"/>
      </left>
      <right style="thin">
        <color theme="0"/>
      </right>
      <top style="thin">
        <color rgb="FFD8D8D8"/>
      </top>
      <bottom style="thin">
        <color rgb="FFD8D8D8"/>
      </bottom>
      <diagonal/>
    </border>
    <border>
      <left style="thin">
        <color theme="0"/>
      </left>
      <right style="thin">
        <color theme="0"/>
      </right>
      <top style="thin">
        <color rgb="FFD8D8D8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1"/>
      </top>
      <bottom style="thin">
        <color rgb="FFD8D8D8"/>
      </bottom>
      <diagonal/>
    </border>
    <border>
      <left/>
      <right style="thin">
        <color theme="0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000000"/>
      </bottom>
      <diagonal/>
    </border>
    <border>
      <left/>
      <right style="thin">
        <color theme="0"/>
      </right>
      <top style="thin">
        <color rgb="FFD8D8D8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165" fontId="4" fillId="3" borderId="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14" fontId="4" fillId="2" borderId="10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165" fontId="1" fillId="2" borderId="12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165" fontId="4" fillId="4" borderId="7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4" borderId="7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vertical="center"/>
    </xf>
    <xf numFmtId="165" fontId="4" fillId="3" borderId="11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 wrapText="1"/>
    </xf>
    <xf numFmtId="165" fontId="4" fillId="3" borderId="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 wrapText="1"/>
    </xf>
    <xf numFmtId="165" fontId="1" fillId="2" borderId="11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65" fontId="4" fillId="2" borderId="15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 wrapText="1"/>
    </xf>
    <xf numFmtId="164" fontId="1" fillId="2" borderId="16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164" fontId="1" fillId="2" borderId="17" xfId="0" applyNumberFormat="1" applyFont="1" applyFill="1" applyBorder="1" applyAlignment="1">
      <alignment horizontal="right" vertical="center" wrapText="1"/>
    </xf>
    <xf numFmtId="9" fontId="1" fillId="2" borderId="17" xfId="0" applyNumberFormat="1" applyFont="1" applyFill="1" applyBorder="1" applyAlignment="1">
      <alignment horizontal="right" vertical="center" wrapText="1"/>
    </xf>
    <xf numFmtId="167" fontId="1" fillId="2" borderId="17" xfId="0" applyNumberFormat="1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vertical="center" wrapText="1"/>
    </xf>
    <xf numFmtId="9" fontId="1" fillId="2" borderId="18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165" fontId="1" fillId="2" borderId="20" xfId="0" applyNumberFormat="1" applyFont="1" applyFill="1" applyBorder="1" applyAlignment="1">
      <alignment horizontal="right" vertical="center" wrapText="1"/>
    </xf>
    <xf numFmtId="165" fontId="1" fillId="2" borderId="21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vertical="center" wrapText="1"/>
    </xf>
    <xf numFmtId="2" fontId="1" fillId="2" borderId="23" xfId="0" applyNumberFormat="1" applyFont="1" applyFill="1" applyBorder="1" applyAlignment="1">
      <alignment horizontal="right" vertical="center" wrapText="1"/>
    </xf>
    <xf numFmtId="2" fontId="1" fillId="2" borderId="22" xfId="0" applyNumberFormat="1" applyFont="1" applyFill="1" applyBorder="1" applyAlignment="1">
      <alignment horizontal="right" vertical="center" wrapText="1"/>
    </xf>
    <xf numFmtId="167" fontId="1" fillId="2" borderId="22" xfId="0" applyNumberFormat="1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left"/>
    </xf>
    <xf numFmtId="0" fontId="6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srgroup.ru/C:/&#1044;&#1072;&#1085;&#1085;&#1099;&#1077;.%20&#1054;&#1090;&#1076;&#1077;&#1083;%20&#1082;&#1086;&#1085;&#1089;&#1086;&#1083;&#1080;&#1076;&#1080;&#1088;&#1086;&#1074;&#1072;&#1085;&#1085;&#1086;&#1081;%20&#1086;&#1090;&#1095;&#1077;&#1090;&#1085;&#1086;&#1089;&#1090;&#1080;/&#1057;&#1073;&#1086;&#1088;%20&#1080;&#1085;&#1092;&#1086;&#1088;&#1084;&#1072;&#1094;&#1080;&#1080;_2016/&#1050;&#1086;&#1085;&#1089;&#1086;&#1083;&#1080;&#1076;&#1080;&#1088;&#1086;&#1074;&#1072;&#1085;&#1085;&#1072;&#1103;%20&#1086;&#1090;&#1095;&#1077;&#1090;&#1085;&#1086;&#1089;&#1090;&#1100;/6&#1084;2016/Reporting/Reporting_6m2016_24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F_NEW"/>
      <sheetName val="CF_Rep_new"/>
      <sheetName val="Справка"/>
      <sheetName val="Основной"/>
      <sheetName val="CF"/>
      <sheetName val="CF_Rep"/>
      <sheetName val="BS&amp;PL"/>
      <sheetName val="Datas"/>
      <sheetName val="07_08_09"/>
      <sheetName val="ПриобрВыб"/>
      <sheetName val="ДопДанные"/>
      <sheetName val="ЗаймыВыданные"/>
      <sheetName val="ПрочИнвестиции"/>
      <sheetName val="ОС"/>
      <sheetName val="НМА"/>
      <sheetName val="Инвестиционная"/>
      <sheetName val="Активы"/>
      <sheetName val="Кредиты"/>
      <sheetName val="КЗ"/>
      <sheetName val="Резервы"/>
      <sheetName val="Equity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baseColWidth="10" defaultColWidth="14.5" defaultRowHeight="15" customHeight="1" x14ac:dyDescent="0.2"/>
  <cols>
    <col min="1" max="1" width="5.83203125" customWidth="1"/>
    <col min="2" max="2" width="60.83203125" customWidth="1"/>
    <col min="3" max="7" width="20.83203125" customWidth="1"/>
    <col min="8" max="26" width="9.1640625" customWidth="1"/>
  </cols>
  <sheetData>
    <row r="1" spans="1:26" ht="12.75" customHeight="1" x14ac:dyDescent="0.2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">
      <c r="A2" s="1"/>
      <c r="B2" s="3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 x14ac:dyDescent="0.2">
      <c r="A3" s="1"/>
      <c r="B3" s="4" t="s">
        <v>1</v>
      </c>
      <c r="C3" s="5">
        <v>2022</v>
      </c>
      <c r="D3" s="5">
        <v>2021</v>
      </c>
      <c r="E3" s="5">
        <v>2020</v>
      </c>
      <c r="F3" s="5">
        <v>2019</v>
      </c>
      <c r="G3" s="5">
        <v>2018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6"/>
      <c r="B4" s="7" t="s">
        <v>2</v>
      </c>
      <c r="C4" s="8">
        <v>36133006</v>
      </c>
      <c r="D4" s="8">
        <v>26123521</v>
      </c>
      <c r="E4" s="8">
        <v>24415916</v>
      </c>
      <c r="F4" s="8">
        <v>19335304</v>
      </c>
      <c r="G4" s="8">
        <v>26919298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9.25" customHeight="1" x14ac:dyDescent="0.2">
      <c r="A5" s="6"/>
      <c r="B5" s="9" t="s">
        <v>3</v>
      </c>
      <c r="C5" s="10">
        <v>32701950</v>
      </c>
      <c r="D5" s="10">
        <v>23351422</v>
      </c>
      <c r="E5" s="10">
        <v>21971887</v>
      </c>
      <c r="F5" s="10">
        <v>17220400</v>
      </c>
      <c r="G5" s="10">
        <v>25097619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 x14ac:dyDescent="0.2">
      <c r="A6" s="1"/>
      <c r="B6" s="11" t="s">
        <v>4</v>
      </c>
      <c r="C6" s="12">
        <v>-25846720</v>
      </c>
      <c r="D6" s="12">
        <v>-19417748</v>
      </c>
      <c r="E6" s="12">
        <v>-17051064</v>
      </c>
      <c r="F6" s="12">
        <v>-13274554</v>
      </c>
      <c r="G6" s="12">
        <v>-16454603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">
      <c r="A7" s="1"/>
      <c r="B7" s="9" t="s">
        <v>3</v>
      </c>
      <c r="C7" s="13">
        <v>-22777704</v>
      </c>
      <c r="D7" s="13">
        <v>-16948255</v>
      </c>
      <c r="E7" s="13">
        <v>-14966254</v>
      </c>
      <c r="F7" s="13">
        <v>-11406796</v>
      </c>
      <c r="G7" s="13">
        <v>-14889469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"/>
      <c r="B8" s="14" t="s">
        <v>5</v>
      </c>
      <c r="C8" s="15">
        <f t="shared" ref="C8:G8" si="0">C4+C6</f>
        <v>10286286</v>
      </c>
      <c r="D8" s="15">
        <f t="shared" si="0"/>
        <v>6705773</v>
      </c>
      <c r="E8" s="15">
        <f t="shared" si="0"/>
        <v>7364852</v>
      </c>
      <c r="F8" s="15">
        <f t="shared" si="0"/>
        <v>6060750</v>
      </c>
      <c r="G8" s="15">
        <f t="shared" si="0"/>
        <v>10464695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.25" customHeight="1" x14ac:dyDescent="0.2">
      <c r="A9" s="1"/>
      <c r="B9" s="9" t="s">
        <v>3</v>
      </c>
      <c r="C9" s="13">
        <f t="shared" ref="C9:G9" si="1">C5+C7</f>
        <v>9924246</v>
      </c>
      <c r="D9" s="13">
        <f t="shared" si="1"/>
        <v>6403167</v>
      </c>
      <c r="E9" s="13">
        <f t="shared" si="1"/>
        <v>7005633</v>
      </c>
      <c r="F9" s="13">
        <f t="shared" si="1"/>
        <v>5813604</v>
      </c>
      <c r="G9" s="13">
        <f t="shared" si="1"/>
        <v>10208150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"/>
      <c r="B10" s="11" t="s">
        <v>6</v>
      </c>
      <c r="C10" s="12">
        <v>238460</v>
      </c>
      <c r="D10" s="12">
        <v>167230</v>
      </c>
      <c r="E10" s="12">
        <v>174674</v>
      </c>
      <c r="F10" s="12">
        <v>111811</v>
      </c>
      <c r="G10" s="12">
        <v>131990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"/>
      <c r="B11" s="11" t="s">
        <v>7</v>
      </c>
      <c r="C11" s="12">
        <v>-1261683</v>
      </c>
      <c r="D11" s="12">
        <v>-1065995</v>
      </c>
      <c r="E11" s="12">
        <v>-863132</v>
      </c>
      <c r="F11" s="12">
        <v>-743712</v>
      </c>
      <c r="G11" s="12">
        <v>-926555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6"/>
      <c r="B12" s="11" t="s">
        <v>8</v>
      </c>
      <c r="C12" s="12">
        <v>-2539408</v>
      </c>
      <c r="D12" s="12">
        <v>-2178275</v>
      </c>
      <c r="E12" s="12">
        <v>-1795477</v>
      </c>
      <c r="F12" s="12">
        <v>-1406490</v>
      </c>
      <c r="G12" s="12">
        <v>-975044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1"/>
      <c r="B13" s="11" t="s">
        <v>9</v>
      </c>
      <c r="C13" s="12">
        <v>-320659</v>
      </c>
      <c r="D13" s="12">
        <v>-336185</v>
      </c>
      <c r="E13" s="12">
        <v>-409138</v>
      </c>
      <c r="F13" s="12">
        <v>-278580</v>
      </c>
      <c r="G13" s="12">
        <v>-398278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1"/>
      <c r="B14" s="16" t="s">
        <v>10</v>
      </c>
      <c r="C14" s="15">
        <f t="shared" ref="C14:G14" si="2">C8+C10+C11+C12+C13</f>
        <v>6402996</v>
      </c>
      <c r="D14" s="15">
        <f t="shared" si="2"/>
        <v>3292548</v>
      </c>
      <c r="E14" s="15">
        <f t="shared" si="2"/>
        <v>4471779</v>
      </c>
      <c r="F14" s="15">
        <f t="shared" si="2"/>
        <v>3743779</v>
      </c>
      <c r="G14" s="15">
        <f t="shared" si="2"/>
        <v>8296808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">
      <c r="A15" s="2"/>
      <c r="B15" s="11" t="s">
        <v>11</v>
      </c>
      <c r="C15" s="12">
        <v>403064</v>
      </c>
      <c r="D15" s="12">
        <v>212933</v>
      </c>
      <c r="E15" s="12">
        <v>72524</v>
      </c>
      <c r="F15" s="12">
        <v>76078</v>
      </c>
      <c r="G15" s="12">
        <v>19895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1"/>
      <c r="B16" s="11" t="s">
        <v>12</v>
      </c>
      <c r="C16" s="12">
        <v>-5226900</v>
      </c>
      <c r="D16" s="12">
        <v>-2673064</v>
      </c>
      <c r="E16" s="12">
        <v>-1667563</v>
      </c>
      <c r="F16" s="12">
        <v>-1301437</v>
      </c>
      <c r="G16" s="12">
        <v>-1836645</v>
      </c>
      <c r="H16" s="1"/>
      <c r="I16" s="1" t="s">
        <v>13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">
      <c r="A17" s="1"/>
      <c r="B17" s="16" t="s">
        <v>14</v>
      </c>
      <c r="C17" s="15">
        <f t="shared" ref="C17:G17" si="3">C15+C16</f>
        <v>-4823836</v>
      </c>
      <c r="D17" s="15">
        <f t="shared" si="3"/>
        <v>-2460131</v>
      </c>
      <c r="E17" s="15">
        <f t="shared" si="3"/>
        <v>-1595039</v>
      </c>
      <c r="F17" s="15">
        <f t="shared" si="3"/>
        <v>-1225359</v>
      </c>
      <c r="G17" s="15">
        <f t="shared" si="3"/>
        <v>-1816750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4.5" customHeight="1" x14ac:dyDescent="0.2">
      <c r="A18" s="1"/>
      <c r="B18" s="11" t="s">
        <v>15</v>
      </c>
      <c r="C18" s="12">
        <v>31069</v>
      </c>
      <c r="D18" s="12">
        <v>40508</v>
      </c>
      <c r="E18" s="12">
        <v>19388</v>
      </c>
      <c r="F18" s="17">
        <v>0</v>
      </c>
      <c r="G18" s="17"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">
      <c r="A19" s="1"/>
      <c r="B19" s="11" t="s">
        <v>16</v>
      </c>
      <c r="C19" s="17">
        <v>0</v>
      </c>
      <c r="D19" s="17">
        <v>0</v>
      </c>
      <c r="E19" s="17">
        <v>0</v>
      </c>
      <c r="F19" s="12">
        <v>-30692</v>
      </c>
      <c r="G19" s="12">
        <v>180020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">
      <c r="A20" s="1"/>
      <c r="B20" s="18" t="s">
        <v>17</v>
      </c>
      <c r="C20" s="17">
        <v>0</v>
      </c>
      <c r="D20" s="17">
        <v>0</v>
      </c>
      <c r="E20" s="17">
        <v>0</v>
      </c>
      <c r="F20" s="17">
        <v>0</v>
      </c>
      <c r="G20" s="12">
        <v>-216000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">
      <c r="A21" s="1"/>
      <c r="B21" s="11" t="s">
        <v>18</v>
      </c>
      <c r="C21" s="17">
        <v>0</v>
      </c>
      <c r="D21" s="17">
        <v>0</v>
      </c>
      <c r="E21" s="17">
        <v>0</v>
      </c>
      <c r="F21" s="17">
        <v>0</v>
      </c>
      <c r="G21" s="12">
        <v>-133880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">
      <c r="A22" s="6"/>
      <c r="B22" s="14" t="s">
        <v>19</v>
      </c>
      <c r="C22" s="15">
        <f t="shared" ref="C22:G22" si="4">C14+C17+C19+C20+C21+C18</f>
        <v>1610229</v>
      </c>
      <c r="D22" s="15">
        <f t="shared" si="4"/>
        <v>872925</v>
      </c>
      <c r="E22" s="15">
        <f t="shared" si="4"/>
        <v>2896128</v>
      </c>
      <c r="F22" s="15">
        <f t="shared" si="4"/>
        <v>2487728</v>
      </c>
      <c r="G22" s="15">
        <f t="shared" si="4"/>
        <v>6310198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">
      <c r="A23" s="6"/>
      <c r="B23" s="11" t="s">
        <v>20</v>
      </c>
      <c r="C23" s="12">
        <v>-330476</v>
      </c>
      <c r="D23" s="12">
        <v>-136205</v>
      </c>
      <c r="E23" s="12">
        <v>-628767</v>
      </c>
      <c r="F23" s="12">
        <v>-508728</v>
      </c>
      <c r="G23" s="12">
        <v>-1357994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6"/>
      <c r="B24" s="16" t="s">
        <v>21</v>
      </c>
      <c r="C24" s="15">
        <f t="shared" ref="C24:G24" si="5">C22+C23</f>
        <v>1279753</v>
      </c>
      <c r="D24" s="15">
        <f t="shared" si="5"/>
        <v>736720</v>
      </c>
      <c r="E24" s="15">
        <f t="shared" si="5"/>
        <v>2267361</v>
      </c>
      <c r="F24" s="15">
        <f t="shared" si="5"/>
        <v>1979000</v>
      </c>
      <c r="G24" s="15">
        <f t="shared" si="5"/>
        <v>4952204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6"/>
      <c r="B25" s="11"/>
      <c r="C25" s="11"/>
      <c r="D25" s="11"/>
      <c r="E25" s="12"/>
      <c r="F25" s="12"/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">
      <c r="A26" s="1"/>
      <c r="B26" s="11" t="s">
        <v>22</v>
      </c>
      <c r="C26" s="11"/>
      <c r="D26" s="11"/>
      <c r="E26" s="12"/>
      <c r="F26" s="12"/>
      <c r="G26" s="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1"/>
      <c r="B27" s="11" t="s">
        <v>23</v>
      </c>
      <c r="C27" s="12">
        <f>C24</f>
        <v>1279753</v>
      </c>
      <c r="D27" s="12">
        <v>736720</v>
      </c>
      <c r="E27" s="12">
        <v>2267361</v>
      </c>
      <c r="F27" s="12">
        <v>1979000</v>
      </c>
      <c r="G27" s="12">
        <v>4956905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">
      <c r="A28" s="1"/>
      <c r="B28" s="11" t="s">
        <v>24</v>
      </c>
      <c r="C28" s="17">
        <v>0</v>
      </c>
      <c r="D28" s="17">
        <v>0</v>
      </c>
      <c r="E28" s="17">
        <v>0</v>
      </c>
      <c r="F28" s="17">
        <v>0</v>
      </c>
      <c r="G28" s="12">
        <v>-4701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">
      <c r="A29" s="6"/>
      <c r="B29" s="16" t="s">
        <v>21</v>
      </c>
      <c r="C29" s="15">
        <f t="shared" ref="C29:F29" si="6">C27</f>
        <v>1279753</v>
      </c>
      <c r="D29" s="15">
        <f t="shared" si="6"/>
        <v>736720</v>
      </c>
      <c r="E29" s="15">
        <f t="shared" si="6"/>
        <v>2267361</v>
      </c>
      <c r="F29" s="15">
        <f t="shared" si="6"/>
        <v>1979000</v>
      </c>
      <c r="G29" s="15">
        <f>G27+G28</f>
        <v>4952204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1"/>
      <c r="B30" s="11"/>
      <c r="C30" s="11"/>
      <c r="D30" s="11"/>
      <c r="E30" s="12"/>
      <c r="F30" s="12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">
      <c r="A31" s="1"/>
      <c r="B31" s="19" t="s">
        <v>10</v>
      </c>
      <c r="C31" s="12">
        <f t="shared" ref="C31:G31" si="7">C14</f>
        <v>6402996</v>
      </c>
      <c r="D31" s="12">
        <f t="shared" si="7"/>
        <v>3292548</v>
      </c>
      <c r="E31" s="12">
        <f t="shared" si="7"/>
        <v>4471779</v>
      </c>
      <c r="F31" s="12">
        <f t="shared" si="7"/>
        <v>3743779</v>
      </c>
      <c r="G31" s="12">
        <f t="shared" si="7"/>
        <v>8296808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" customHeight="1" x14ac:dyDescent="0.2">
      <c r="A32" s="1"/>
      <c r="B32" s="19" t="s">
        <v>15</v>
      </c>
      <c r="C32" s="12">
        <f t="shared" ref="C32:G32" si="8">C18</f>
        <v>31069</v>
      </c>
      <c r="D32" s="12">
        <f t="shared" si="8"/>
        <v>40508</v>
      </c>
      <c r="E32" s="12">
        <f t="shared" si="8"/>
        <v>19388</v>
      </c>
      <c r="F32" s="17">
        <f t="shared" si="8"/>
        <v>0</v>
      </c>
      <c r="G32" s="17">
        <f t="shared" si="8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6" customHeight="1" x14ac:dyDescent="0.2">
      <c r="A33" s="1"/>
      <c r="B33" s="19" t="s">
        <v>25</v>
      </c>
      <c r="C33" s="12">
        <v>501789</v>
      </c>
      <c r="D33" s="12">
        <v>286310</v>
      </c>
      <c r="E33" s="12">
        <v>220197</v>
      </c>
      <c r="F33" s="12">
        <v>160882</v>
      </c>
      <c r="G33" s="12">
        <v>74639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" customHeight="1" x14ac:dyDescent="0.2">
      <c r="A34" s="1"/>
      <c r="B34" s="20" t="s">
        <v>26</v>
      </c>
      <c r="C34" s="21">
        <f t="shared" ref="C34:G34" si="9">C31+C32+C33</f>
        <v>6935854</v>
      </c>
      <c r="D34" s="21">
        <f t="shared" si="9"/>
        <v>3619366</v>
      </c>
      <c r="E34" s="21">
        <f t="shared" si="9"/>
        <v>4711364</v>
      </c>
      <c r="F34" s="21">
        <f t="shared" si="9"/>
        <v>3904661</v>
      </c>
      <c r="G34" s="21">
        <f t="shared" si="9"/>
        <v>8371447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">
      <c r="A35" s="1"/>
      <c r="B35" s="22"/>
      <c r="C35" s="22"/>
      <c r="D35" s="22"/>
      <c r="E35" s="23"/>
      <c r="F35" s="23"/>
      <c r="G35" s="2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">
      <c r="A36" s="1"/>
      <c r="B36" s="24" t="s">
        <v>27</v>
      </c>
      <c r="C36" s="24"/>
      <c r="D36" s="25"/>
      <c r="E36" s="26"/>
      <c r="F36" s="26"/>
      <c r="G36" s="2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6"/>
      <c r="B37" s="27" t="s">
        <v>28</v>
      </c>
      <c r="C37" s="27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27"/>
      <c r="C38" s="27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27"/>
      <c r="C39" s="27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6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6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6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2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2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2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2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2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2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2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4.5" defaultRowHeight="15" customHeight="1" x14ac:dyDescent="0.2"/>
  <cols>
    <col min="1" max="1" width="5.83203125" customWidth="1"/>
    <col min="2" max="2" width="60.83203125" customWidth="1"/>
    <col min="3" max="7" width="20.83203125" customWidth="1"/>
    <col min="8" max="26" width="9.16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">
      <c r="A2" s="1"/>
      <c r="B2" s="28" t="s">
        <v>29</v>
      </c>
      <c r="C2" s="28"/>
      <c r="D2" s="28"/>
      <c r="E2" s="29"/>
      <c r="F2" s="29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 x14ac:dyDescent="0.2">
      <c r="A3" s="1"/>
      <c r="B3" s="30" t="s">
        <v>1</v>
      </c>
      <c r="C3" s="31">
        <v>44926</v>
      </c>
      <c r="D3" s="31">
        <v>44561</v>
      </c>
      <c r="E3" s="31">
        <v>44196</v>
      </c>
      <c r="F3" s="31">
        <v>43830</v>
      </c>
      <c r="G3" s="31">
        <v>43465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6"/>
      <c r="B4" s="32" t="s">
        <v>30</v>
      </c>
      <c r="C4" s="32"/>
      <c r="D4" s="32"/>
      <c r="E4" s="33"/>
      <c r="F4" s="33"/>
      <c r="G4" s="3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9.5" customHeight="1" x14ac:dyDescent="0.2">
      <c r="A5" s="6"/>
      <c r="B5" s="34" t="s">
        <v>31</v>
      </c>
      <c r="C5" s="34"/>
      <c r="D5" s="34"/>
      <c r="E5" s="35"/>
      <c r="F5" s="35"/>
      <c r="G5" s="3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 x14ac:dyDescent="0.2">
      <c r="A6" s="1"/>
      <c r="B6" s="11" t="s">
        <v>32</v>
      </c>
      <c r="C6" s="36">
        <v>5087381</v>
      </c>
      <c r="D6" s="36">
        <v>4258874</v>
      </c>
      <c r="E6" s="36">
        <v>2518501</v>
      </c>
      <c r="F6" s="36">
        <v>1715279</v>
      </c>
      <c r="G6" s="36">
        <v>392988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1"/>
      <c r="B7" s="11" t="s">
        <v>33</v>
      </c>
      <c r="C7" s="36">
        <v>117151</v>
      </c>
      <c r="D7" s="36">
        <v>115766</v>
      </c>
      <c r="E7" s="36">
        <v>13105</v>
      </c>
      <c r="F7" s="36">
        <v>897978</v>
      </c>
      <c r="G7" s="36">
        <v>1191501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"/>
      <c r="B8" s="11" t="s">
        <v>34</v>
      </c>
      <c r="C8" s="36">
        <v>612936</v>
      </c>
      <c r="D8" s="36">
        <v>395488</v>
      </c>
      <c r="E8" s="36">
        <v>73509</v>
      </c>
      <c r="F8" s="36">
        <v>13559</v>
      </c>
      <c r="G8" s="36">
        <v>1904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"/>
      <c r="B9" s="11" t="s">
        <v>35</v>
      </c>
      <c r="C9" s="36">
        <v>1956082</v>
      </c>
      <c r="D9" s="36">
        <v>287158</v>
      </c>
      <c r="E9" s="36">
        <v>108061</v>
      </c>
      <c r="F9" s="36">
        <v>75148</v>
      </c>
      <c r="G9" s="36">
        <v>46039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"/>
      <c r="B10" s="11" t="s">
        <v>36</v>
      </c>
      <c r="C10" s="36">
        <v>126655</v>
      </c>
      <c r="D10" s="36">
        <v>109464</v>
      </c>
      <c r="E10" s="36">
        <v>140474</v>
      </c>
      <c r="F10" s="36">
        <v>0</v>
      </c>
      <c r="G10" s="36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"/>
      <c r="B11" s="11" t="s">
        <v>37</v>
      </c>
      <c r="C11" s="36">
        <v>820587</v>
      </c>
      <c r="D11" s="36">
        <v>290006</v>
      </c>
      <c r="E11" s="36">
        <v>325932</v>
      </c>
      <c r="F11" s="36">
        <v>295898</v>
      </c>
      <c r="G11" s="36">
        <v>225530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6"/>
      <c r="B12" s="37" t="s">
        <v>38</v>
      </c>
      <c r="C12" s="21">
        <f t="shared" ref="C12:G12" si="0">SUM(C6:C11)</f>
        <v>8720792</v>
      </c>
      <c r="D12" s="21">
        <f t="shared" si="0"/>
        <v>5456756</v>
      </c>
      <c r="E12" s="21">
        <f t="shared" si="0"/>
        <v>3179582</v>
      </c>
      <c r="F12" s="21">
        <f t="shared" si="0"/>
        <v>2997862</v>
      </c>
      <c r="G12" s="21">
        <f t="shared" si="0"/>
        <v>1857962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">
      <c r="A13" s="1"/>
      <c r="B13" s="1"/>
      <c r="C13" s="1"/>
      <c r="D13" s="1"/>
      <c r="E13" s="38"/>
      <c r="F13" s="38"/>
      <c r="G13" s="3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1"/>
      <c r="B14" s="39" t="s">
        <v>39</v>
      </c>
      <c r="C14" s="39"/>
      <c r="D14" s="39"/>
      <c r="E14" s="40"/>
      <c r="F14" s="40"/>
      <c r="G14" s="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2"/>
      <c r="B15" s="11" t="s">
        <v>40</v>
      </c>
      <c r="C15" s="36">
        <v>66513054</v>
      </c>
      <c r="D15" s="36">
        <v>41934789</v>
      </c>
      <c r="E15" s="36">
        <v>17709244</v>
      </c>
      <c r="F15" s="36">
        <v>14320400</v>
      </c>
      <c r="G15" s="36">
        <v>12654278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1"/>
      <c r="B16" s="11" t="s">
        <v>36</v>
      </c>
      <c r="C16" s="36">
        <v>30044053</v>
      </c>
      <c r="D16" s="36">
        <v>21237903</v>
      </c>
      <c r="E16" s="36">
        <v>14512986</v>
      </c>
      <c r="F16" s="36">
        <v>4778024</v>
      </c>
      <c r="G16" s="36">
        <v>2409907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">
      <c r="A17" s="1"/>
      <c r="B17" s="11" t="s">
        <v>35</v>
      </c>
      <c r="C17" s="36">
        <v>1729860</v>
      </c>
      <c r="D17" s="36">
        <v>74658</v>
      </c>
      <c r="E17" s="36">
        <v>119846</v>
      </c>
      <c r="F17" s="36">
        <v>159046</v>
      </c>
      <c r="G17" s="36">
        <v>73019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">
      <c r="A18" s="1"/>
      <c r="B18" s="11" t="s">
        <v>41</v>
      </c>
      <c r="C18" s="36">
        <v>250990</v>
      </c>
      <c r="D18" s="36">
        <v>190726</v>
      </c>
      <c r="E18" s="36">
        <v>121123</v>
      </c>
      <c r="F18" s="36">
        <v>126723</v>
      </c>
      <c r="G18" s="36">
        <v>154267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">
      <c r="A19" s="1"/>
      <c r="B19" s="11" t="s">
        <v>42</v>
      </c>
      <c r="C19" s="36">
        <v>576632</v>
      </c>
      <c r="D19" s="36">
        <v>412533</v>
      </c>
      <c r="E19" s="36">
        <v>169321</v>
      </c>
      <c r="F19" s="36">
        <v>172312</v>
      </c>
      <c r="G19" s="36">
        <v>124549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">
      <c r="A20" s="1"/>
      <c r="B20" s="11" t="s">
        <v>43</v>
      </c>
      <c r="C20" s="36">
        <v>15637695</v>
      </c>
      <c r="D20" s="36">
        <v>8925810</v>
      </c>
      <c r="E20" s="36">
        <v>8924616</v>
      </c>
      <c r="F20" s="36">
        <v>5295486</v>
      </c>
      <c r="G20" s="36">
        <v>1759056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1"/>
      <c r="B21" s="11" t="s">
        <v>44</v>
      </c>
      <c r="C21" s="36">
        <v>0</v>
      </c>
      <c r="D21" s="36">
        <v>0</v>
      </c>
      <c r="E21" s="36">
        <v>0</v>
      </c>
      <c r="F21" s="36">
        <v>150990</v>
      </c>
      <c r="G21" s="36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6"/>
      <c r="B22" s="14" t="s">
        <v>45</v>
      </c>
      <c r="C22" s="15">
        <f t="shared" ref="C22:G22" si="1">SUM(C15:C21)</f>
        <v>114752284</v>
      </c>
      <c r="D22" s="15">
        <f t="shared" si="1"/>
        <v>72776419</v>
      </c>
      <c r="E22" s="15">
        <f t="shared" si="1"/>
        <v>41557136</v>
      </c>
      <c r="F22" s="15">
        <f t="shared" si="1"/>
        <v>25002981</v>
      </c>
      <c r="G22" s="15">
        <f t="shared" si="1"/>
        <v>17175076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">
      <c r="A23" s="6"/>
      <c r="B23" s="41" t="s">
        <v>46</v>
      </c>
      <c r="C23" s="42">
        <f t="shared" ref="C23:G23" si="2">C22+C12</f>
        <v>123473076</v>
      </c>
      <c r="D23" s="42">
        <f t="shared" si="2"/>
        <v>78233175</v>
      </c>
      <c r="E23" s="42">
        <f t="shared" si="2"/>
        <v>44736718</v>
      </c>
      <c r="F23" s="42">
        <f t="shared" si="2"/>
        <v>28000843</v>
      </c>
      <c r="G23" s="42">
        <f t="shared" si="2"/>
        <v>19033038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">
      <c r="A24" s="6"/>
      <c r="B24" s="6"/>
      <c r="C24" s="6"/>
      <c r="D24" s="6"/>
      <c r="E24" s="43"/>
      <c r="F24" s="43"/>
      <c r="G24" s="4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">
      <c r="A25" s="6"/>
      <c r="B25" s="44" t="s">
        <v>47</v>
      </c>
      <c r="C25" s="44"/>
      <c r="D25" s="44"/>
      <c r="E25" s="45"/>
      <c r="F25" s="45"/>
      <c r="G25" s="4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">
      <c r="A26" s="1"/>
      <c r="B26" s="39" t="s">
        <v>48</v>
      </c>
      <c r="C26" s="39"/>
      <c r="D26" s="39"/>
      <c r="E26" s="40"/>
      <c r="F26" s="40"/>
      <c r="G26" s="4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1"/>
      <c r="B27" s="11" t="s">
        <v>48</v>
      </c>
      <c r="C27" s="36">
        <v>101</v>
      </c>
      <c r="D27" s="36">
        <v>101</v>
      </c>
      <c r="E27" s="36">
        <v>101</v>
      </c>
      <c r="F27" s="36">
        <v>101</v>
      </c>
      <c r="G27" s="36">
        <v>101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">
      <c r="A28" s="1"/>
      <c r="B28" s="11" t="s">
        <v>49</v>
      </c>
      <c r="C28" s="36">
        <v>9980631</v>
      </c>
      <c r="D28" s="36">
        <v>9364259</v>
      </c>
      <c r="E28" s="36">
        <v>9495638</v>
      </c>
      <c r="F28" s="36">
        <v>7949808</v>
      </c>
      <c r="G28" s="36">
        <v>6151594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">
      <c r="A29" s="1"/>
      <c r="B29" s="14" t="s">
        <v>50</v>
      </c>
      <c r="C29" s="15">
        <f t="shared" ref="C29:G29" si="3">C27+C28</f>
        <v>9980732</v>
      </c>
      <c r="D29" s="15">
        <f t="shared" si="3"/>
        <v>9364360</v>
      </c>
      <c r="E29" s="15">
        <f t="shared" si="3"/>
        <v>9495739</v>
      </c>
      <c r="F29" s="15">
        <f t="shared" si="3"/>
        <v>7949909</v>
      </c>
      <c r="G29" s="15">
        <f t="shared" si="3"/>
        <v>6151695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1"/>
      <c r="B30" s="14" t="s">
        <v>51</v>
      </c>
      <c r="C30" s="46">
        <v>0</v>
      </c>
      <c r="D30" s="46">
        <v>0</v>
      </c>
      <c r="E30" s="46">
        <v>0</v>
      </c>
      <c r="F30" s="46">
        <v>0</v>
      </c>
      <c r="G30" s="15">
        <v>-9491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">
      <c r="A31" s="1"/>
      <c r="B31" s="41" t="s">
        <v>52</v>
      </c>
      <c r="C31" s="47">
        <f t="shared" ref="C31:G31" si="4">C29+C30</f>
        <v>9980732</v>
      </c>
      <c r="D31" s="47">
        <f t="shared" si="4"/>
        <v>9364360</v>
      </c>
      <c r="E31" s="47">
        <f t="shared" si="4"/>
        <v>9495739</v>
      </c>
      <c r="F31" s="47">
        <f t="shared" si="4"/>
        <v>7949909</v>
      </c>
      <c r="G31" s="47">
        <f t="shared" si="4"/>
        <v>6142204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">
      <c r="A32" s="1"/>
      <c r="B32" s="1"/>
      <c r="C32" s="1"/>
      <c r="D32" s="1"/>
      <c r="E32" s="38"/>
      <c r="F32" s="38"/>
      <c r="G32" s="3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">
      <c r="A33" s="1"/>
      <c r="B33" s="39" t="s">
        <v>53</v>
      </c>
      <c r="C33" s="39"/>
      <c r="D33" s="39"/>
      <c r="E33" s="48"/>
      <c r="F33" s="48"/>
      <c r="G33" s="4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">
      <c r="A34" s="1"/>
      <c r="B34" s="11" t="s">
        <v>54</v>
      </c>
      <c r="C34" s="36">
        <v>47526409</v>
      </c>
      <c r="D34" s="36">
        <v>38194249</v>
      </c>
      <c r="E34" s="36">
        <v>23021566</v>
      </c>
      <c r="F34" s="36">
        <v>10089504</v>
      </c>
      <c r="G34" s="36">
        <v>1977525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">
      <c r="A35" s="1"/>
      <c r="B35" s="11" t="s">
        <v>55</v>
      </c>
      <c r="C35" s="36">
        <v>6685031</v>
      </c>
      <c r="D35" s="36">
        <v>4407531</v>
      </c>
      <c r="E35" s="36">
        <v>75915</v>
      </c>
      <c r="F35" s="36">
        <v>76927</v>
      </c>
      <c r="G35" s="36">
        <v>35987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">
      <c r="A36" s="1"/>
      <c r="B36" s="11" t="s">
        <v>56</v>
      </c>
      <c r="C36" s="36">
        <v>1985366</v>
      </c>
      <c r="D36" s="36">
        <v>1252061</v>
      </c>
      <c r="E36" s="36">
        <v>1607903</v>
      </c>
      <c r="F36" s="36">
        <v>1192984</v>
      </c>
      <c r="G36" s="36">
        <v>1119081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">
      <c r="A37" s="6"/>
      <c r="B37" s="37" t="s">
        <v>57</v>
      </c>
      <c r="C37" s="49">
        <f t="shared" ref="C37:G37" si="5">SUM(C34:C36)</f>
        <v>56196806</v>
      </c>
      <c r="D37" s="49">
        <f t="shared" si="5"/>
        <v>43853841</v>
      </c>
      <c r="E37" s="49">
        <f t="shared" si="5"/>
        <v>24705384</v>
      </c>
      <c r="F37" s="49">
        <f t="shared" si="5"/>
        <v>11359415</v>
      </c>
      <c r="G37" s="49">
        <f t="shared" si="5"/>
        <v>3132593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">
      <c r="A38" s="1"/>
      <c r="B38" s="1"/>
      <c r="C38" s="1"/>
      <c r="D38" s="1"/>
      <c r="E38" s="38"/>
      <c r="F38" s="38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">
      <c r="A39" s="1"/>
      <c r="B39" s="39" t="s">
        <v>58</v>
      </c>
      <c r="C39" s="39"/>
      <c r="D39" s="39"/>
      <c r="E39" s="40"/>
      <c r="F39" s="40"/>
      <c r="G39" s="4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">
      <c r="A40" s="1"/>
      <c r="B40" s="11" t="s">
        <v>54</v>
      </c>
      <c r="C40" s="36">
        <v>38490446</v>
      </c>
      <c r="D40" s="36">
        <v>9284432</v>
      </c>
      <c r="E40" s="36">
        <v>4646936</v>
      </c>
      <c r="F40" s="36">
        <v>348877</v>
      </c>
      <c r="G40" s="36">
        <v>227596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">
      <c r="A41" s="1"/>
      <c r="B41" s="11" t="s">
        <v>55</v>
      </c>
      <c r="C41" s="36">
        <v>17400976</v>
      </c>
      <c r="D41" s="36">
        <v>14566655</v>
      </c>
      <c r="E41" s="36">
        <v>4965721</v>
      </c>
      <c r="F41" s="36">
        <v>7665289</v>
      </c>
      <c r="G41" s="36">
        <v>9049246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">
      <c r="A42" s="1"/>
      <c r="B42" s="11" t="s">
        <v>59</v>
      </c>
      <c r="C42" s="36">
        <v>34616</v>
      </c>
      <c r="D42" s="36">
        <v>26756</v>
      </c>
      <c r="E42" s="36">
        <v>290</v>
      </c>
      <c r="F42" s="36">
        <v>7492</v>
      </c>
      <c r="G42" s="36">
        <v>12600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">
      <c r="A43" s="1"/>
      <c r="B43" s="11" t="s">
        <v>60</v>
      </c>
      <c r="C43" s="36">
        <v>1369500</v>
      </c>
      <c r="D43" s="36">
        <v>1137131</v>
      </c>
      <c r="E43" s="36">
        <v>922648</v>
      </c>
      <c r="F43" s="36">
        <v>571095</v>
      </c>
      <c r="G43" s="36">
        <v>468799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">
      <c r="A44" s="1"/>
      <c r="B44" s="11" t="s">
        <v>61</v>
      </c>
      <c r="C44" s="36">
        <v>0</v>
      </c>
      <c r="D44" s="36">
        <v>0</v>
      </c>
      <c r="E44" s="36">
        <v>0</v>
      </c>
      <c r="F44" s="36">
        <v>98766</v>
      </c>
      <c r="G44" s="36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">
      <c r="A45" s="6"/>
      <c r="B45" s="14" t="s">
        <v>62</v>
      </c>
      <c r="C45" s="46">
        <f t="shared" ref="C45:G45" si="6">SUM(C40:C44)</f>
        <v>57295538</v>
      </c>
      <c r="D45" s="46">
        <f t="shared" si="6"/>
        <v>25014974</v>
      </c>
      <c r="E45" s="46">
        <f t="shared" si="6"/>
        <v>10535595</v>
      </c>
      <c r="F45" s="46">
        <f t="shared" si="6"/>
        <v>8691519</v>
      </c>
      <c r="G45" s="46">
        <f t="shared" si="6"/>
        <v>9758241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">
      <c r="A46" s="6"/>
      <c r="B46" s="50" t="s">
        <v>63</v>
      </c>
      <c r="C46" s="51">
        <f t="shared" ref="C46:G46" si="7">C37+C45</f>
        <v>113492344</v>
      </c>
      <c r="D46" s="51">
        <f t="shared" si="7"/>
        <v>68868815</v>
      </c>
      <c r="E46" s="51">
        <f t="shared" si="7"/>
        <v>35240979</v>
      </c>
      <c r="F46" s="51">
        <f t="shared" si="7"/>
        <v>20050934</v>
      </c>
      <c r="G46" s="51">
        <f t="shared" si="7"/>
        <v>12890834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">
      <c r="A47" s="6"/>
      <c r="B47" s="41" t="s">
        <v>64</v>
      </c>
      <c r="C47" s="47">
        <f t="shared" ref="C47:G47" si="8">C31+C46</f>
        <v>123473076</v>
      </c>
      <c r="D47" s="47">
        <f t="shared" si="8"/>
        <v>78233175</v>
      </c>
      <c r="E47" s="47">
        <f t="shared" si="8"/>
        <v>44736718</v>
      </c>
      <c r="F47" s="47">
        <f t="shared" si="8"/>
        <v>28000843</v>
      </c>
      <c r="G47" s="47">
        <f t="shared" si="8"/>
        <v>19033038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">
      <c r="A48" s="1"/>
      <c r="B48" s="1"/>
      <c r="C48" s="5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">
      <c r="A49" s="1"/>
      <c r="B49" s="24" t="s">
        <v>27</v>
      </c>
      <c r="C49" s="25"/>
      <c r="D49" s="27"/>
      <c r="E49" s="26"/>
      <c r="F49" s="26"/>
      <c r="G49" s="2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4" t="s">
        <v>65</v>
      </c>
      <c r="C50" s="27"/>
      <c r="D50" s="2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7"/>
      <c r="C51" s="27"/>
      <c r="D51" s="27"/>
      <c r="E51" s="1"/>
      <c r="F51" s="23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53"/>
      <c r="G52" s="5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4"/>
      <c r="C53" s="24"/>
      <c r="D53" s="24"/>
      <c r="E53" s="1"/>
      <c r="F53" s="1"/>
      <c r="G53" s="2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pane ySplit="3" topLeftCell="A46" activePane="bottomLeft" state="frozen"/>
      <selection pane="bottomLeft" activeCell="B5" sqref="B5"/>
    </sheetView>
  </sheetViews>
  <sheetFormatPr baseColWidth="10" defaultColWidth="14.5" defaultRowHeight="15" customHeight="1" x14ac:dyDescent="0.2"/>
  <cols>
    <col min="1" max="1" width="5.83203125" customWidth="1"/>
    <col min="2" max="2" width="60.83203125" customWidth="1"/>
    <col min="3" max="7" width="20.83203125" customWidth="1"/>
    <col min="8" max="26" width="9.16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">
      <c r="A2" s="1"/>
      <c r="B2" s="3" t="s">
        <v>66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 x14ac:dyDescent="0.2">
      <c r="A3" s="1"/>
      <c r="B3" s="54" t="s">
        <v>1</v>
      </c>
      <c r="C3" s="55">
        <v>2022</v>
      </c>
      <c r="D3" s="55">
        <v>2021</v>
      </c>
      <c r="E3" s="55">
        <v>2020</v>
      </c>
      <c r="F3" s="56">
        <v>2019</v>
      </c>
      <c r="G3" s="55">
        <v>2018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6"/>
      <c r="B4" s="44" t="s">
        <v>67</v>
      </c>
      <c r="C4" s="44"/>
      <c r="D4" s="44"/>
      <c r="E4" s="44"/>
      <c r="F4" s="44"/>
      <c r="G4" s="4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9.5" customHeight="1" x14ac:dyDescent="0.2">
      <c r="A5" s="6"/>
      <c r="B5" s="57" t="s">
        <v>68</v>
      </c>
      <c r="C5" s="58">
        <f>PL!C29</f>
        <v>1279753</v>
      </c>
      <c r="D5" s="58">
        <v>736720</v>
      </c>
      <c r="E5" s="58">
        <v>2267361</v>
      </c>
      <c r="F5" s="58">
        <v>1979000</v>
      </c>
      <c r="G5" s="58">
        <v>4952204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 x14ac:dyDescent="0.2">
      <c r="A6" s="1"/>
      <c r="B6" s="59" t="s">
        <v>69</v>
      </c>
      <c r="C6" s="59"/>
      <c r="D6" s="59"/>
      <c r="E6" s="60"/>
      <c r="F6" s="60"/>
      <c r="G6" s="6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1"/>
      <c r="B7" s="11" t="s">
        <v>20</v>
      </c>
      <c r="C7" s="61">
        <v>330476</v>
      </c>
      <c r="D7" s="61">
        <v>136205</v>
      </c>
      <c r="E7" s="61">
        <v>628767</v>
      </c>
      <c r="F7" s="61">
        <v>508728</v>
      </c>
      <c r="G7" s="61">
        <v>1357994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"/>
      <c r="B8" s="11" t="s">
        <v>70</v>
      </c>
      <c r="C8" s="61">
        <v>501789</v>
      </c>
      <c r="D8" s="61">
        <v>286310</v>
      </c>
      <c r="E8" s="61">
        <v>220197</v>
      </c>
      <c r="F8" s="61">
        <v>160882</v>
      </c>
      <c r="G8" s="61">
        <v>74639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"/>
      <c r="B9" s="11" t="s">
        <v>16</v>
      </c>
      <c r="C9" s="17">
        <v>0</v>
      </c>
      <c r="D9" s="17">
        <v>0</v>
      </c>
      <c r="E9" s="17">
        <v>0</v>
      </c>
      <c r="F9" s="61">
        <v>30692</v>
      </c>
      <c r="G9" s="61">
        <v>-180020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"/>
      <c r="B10" s="11" t="s">
        <v>17</v>
      </c>
      <c r="C10" s="17">
        <v>0</v>
      </c>
      <c r="D10" s="17">
        <v>0</v>
      </c>
      <c r="E10" s="17">
        <v>0</v>
      </c>
      <c r="F10" s="17">
        <v>0</v>
      </c>
      <c r="G10" s="61">
        <v>216000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"/>
      <c r="B11" s="11" t="s">
        <v>71</v>
      </c>
      <c r="C11" s="17">
        <v>0</v>
      </c>
      <c r="D11" s="17">
        <v>0</v>
      </c>
      <c r="E11" s="17">
        <v>0</v>
      </c>
      <c r="F11" s="17">
        <v>0</v>
      </c>
      <c r="G11" s="61">
        <v>133880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6"/>
      <c r="B12" s="18" t="s">
        <v>72</v>
      </c>
      <c r="C12" s="61">
        <v>43429</v>
      </c>
      <c r="D12" s="61">
        <v>-32140</v>
      </c>
      <c r="E12" s="61">
        <v>3840</v>
      </c>
      <c r="F12" s="61">
        <v>-16262</v>
      </c>
      <c r="G12" s="61">
        <v>-23198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 x14ac:dyDescent="0.2">
      <c r="A13" s="1"/>
      <c r="B13" s="11" t="s">
        <v>73</v>
      </c>
      <c r="C13" s="61">
        <v>30753</v>
      </c>
      <c r="D13" s="61">
        <v>56074</v>
      </c>
      <c r="E13" s="61">
        <v>88529</v>
      </c>
      <c r="F13" s="61">
        <v>6540</v>
      </c>
      <c r="G13" s="61">
        <v>51757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1"/>
      <c r="B14" s="11" t="s">
        <v>74</v>
      </c>
      <c r="C14" s="61">
        <v>-8000</v>
      </c>
      <c r="D14" s="61">
        <v>-458</v>
      </c>
      <c r="E14" s="61">
        <v>-13749</v>
      </c>
      <c r="F14" s="61">
        <v>5656</v>
      </c>
      <c r="G14" s="17">
        <v>-13982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2"/>
      <c r="B15" s="11" t="s">
        <v>75</v>
      </c>
      <c r="C15" s="61">
        <v>-1951</v>
      </c>
      <c r="D15" s="61">
        <v>-3431</v>
      </c>
      <c r="E15" s="61">
        <v>-13293</v>
      </c>
      <c r="F15" s="61">
        <v>-6212</v>
      </c>
      <c r="G15" s="17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1"/>
      <c r="B16" s="11" t="s">
        <v>76</v>
      </c>
      <c r="C16" s="61">
        <v>14808</v>
      </c>
      <c r="D16" s="61">
        <v>2176</v>
      </c>
      <c r="E16" s="61">
        <v>7140</v>
      </c>
      <c r="F16" s="61">
        <v>14756</v>
      </c>
      <c r="G16" s="61">
        <v>17883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">
      <c r="A17" s="1"/>
      <c r="B17" s="11" t="s">
        <v>77</v>
      </c>
      <c r="C17" s="61">
        <v>37020</v>
      </c>
      <c r="D17" s="61">
        <v>4270</v>
      </c>
      <c r="E17" s="61">
        <v>1383</v>
      </c>
      <c r="F17" s="61">
        <v>7491</v>
      </c>
      <c r="G17" s="17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">
      <c r="A18" s="1"/>
      <c r="B18" s="11" t="s">
        <v>78</v>
      </c>
      <c r="C18" s="61">
        <v>-8391</v>
      </c>
      <c r="D18" s="61">
        <v>-1223</v>
      </c>
      <c r="E18" s="61">
        <v>-12266</v>
      </c>
      <c r="F18" s="61">
        <v>-5288</v>
      </c>
      <c r="G18" s="61">
        <v>-5599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 x14ac:dyDescent="0.2">
      <c r="A19" s="1"/>
      <c r="B19" s="18" t="s">
        <v>79</v>
      </c>
      <c r="C19" s="61">
        <v>108026</v>
      </c>
      <c r="D19" s="61">
        <v>100780</v>
      </c>
      <c r="E19" s="61">
        <v>60131</v>
      </c>
      <c r="F19" s="61">
        <v>74630</v>
      </c>
      <c r="G19" s="61">
        <v>33999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2">
      <c r="A20" s="1"/>
      <c r="B20" s="11" t="s">
        <v>15</v>
      </c>
      <c r="C20" s="61">
        <v>-31069</v>
      </c>
      <c r="D20" s="61">
        <v>-40508</v>
      </c>
      <c r="E20" s="61">
        <v>-19388</v>
      </c>
      <c r="F20" s="17">
        <v>0</v>
      </c>
      <c r="G20" s="17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1"/>
      <c r="B21" s="11" t="s">
        <v>80</v>
      </c>
      <c r="C21" s="61">
        <v>-6754</v>
      </c>
      <c r="D21" s="61">
        <v>-4302</v>
      </c>
      <c r="E21" s="17">
        <v>0</v>
      </c>
      <c r="F21" s="17">
        <v>0</v>
      </c>
      <c r="G21" s="17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6"/>
      <c r="B22" s="11" t="s">
        <v>81</v>
      </c>
      <c r="C22" s="61">
        <v>4672373</v>
      </c>
      <c r="D22" s="61">
        <v>2354128</v>
      </c>
      <c r="E22" s="61">
        <v>1538651</v>
      </c>
      <c r="F22" s="61">
        <v>1133770</v>
      </c>
      <c r="G22" s="61">
        <v>1816750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" customHeight="1" x14ac:dyDescent="0.2">
      <c r="A23" s="6"/>
      <c r="B23" s="16" t="s">
        <v>82</v>
      </c>
      <c r="C23" s="62">
        <f t="shared" ref="C23:G23" si="0">SUM(C5:C22)</f>
        <v>6962262</v>
      </c>
      <c r="D23" s="62">
        <f t="shared" si="0"/>
        <v>3594601</v>
      </c>
      <c r="E23" s="62">
        <f t="shared" si="0"/>
        <v>4757303</v>
      </c>
      <c r="F23" s="62">
        <f t="shared" si="0"/>
        <v>3894383</v>
      </c>
      <c r="G23" s="62">
        <f t="shared" si="0"/>
        <v>8432307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6"/>
      <c r="B24" s="11" t="s">
        <v>83</v>
      </c>
      <c r="C24" s="61">
        <v>-9896371</v>
      </c>
      <c r="D24" s="61">
        <v>-11503256</v>
      </c>
      <c r="E24" s="61">
        <v>-2230993</v>
      </c>
      <c r="F24" s="61">
        <v>-2330697</v>
      </c>
      <c r="G24" s="61">
        <v>4871967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6"/>
      <c r="B25" s="11" t="s">
        <v>84</v>
      </c>
      <c r="C25" s="17">
        <v>0</v>
      </c>
      <c r="D25" s="17">
        <v>0</v>
      </c>
      <c r="E25" s="17">
        <v>0</v>
      </c>
      <c r="F25" s="17">
        <v>0</v>
      </c>
      <c r="G25" s="61">
        <v>-1523625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">
      <c r="A26" s="1"/>
      <c r="B26" s="11" t="s">
        <v>85</v>
      </c>
      <c r="C26" s="61">
        <v>-60264</v>
      </c>
      <c r="D26" s="61">
        <v>-69603</v>
      </c>
      <c r="E26" s="61">
        <v>5600</v>
      </c>
      <c r="F26" s="61">
        <v>27544</v>
      </c>
      <c r="G26" s="61">
        <v>124855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2">
      <c r="A27" s="1"/>
      <c r="B27" s="11" t="s">
        <v>86</v>
      </c>
      <c r="C27" s="61">
        <v>-27771042</v>
      </c>
      <c r="D27" s="61">
        <v>-15110399</v>
      </c>
      <c r="E27" s="61">
        <v>-12061658</v>
      </c>
      <c r="F27" s="61">
        <v>-2481494</v>
      </c>
      <c r="G27" s="61">
        <v>-813543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 x14ac:dyDescent="0.2">
      <c r="A28" s="1"/>
      <c r="B28" s="11" t="s">
        <v>87</v>
      </c>
      <c r="C28" s="61">
        <v>-10204229</v>
      </c>
      <c r="D28" s="61">
        <v>-681731</v>
      </c>
      <c r="E28" s="61">
        <v>-4511216</v>
      </c>
      <c r="F28" s="61">
        <v>-2399781</v>
      </c>
      <c r="G28" s="61">
        <v>-8119782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">
      <c r="A29" s="1"/>
      <c r="B29" s="11" t="s">
        <v>88</v>
      </c>
      <c r="C29" s="61">
        <v>206639</v>
      </c>
      <c r="D29" s="61">
        <v>218785</v>
      </c>
      <c r="E29" s="61">
        <v>351553</v>
      </c>
      <c r="F29" s="61">
        <v>102296</v>
      </c>
      <c r="G29" s="61">
        <v>42366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1"/>
      <c r="B30" s="11" t="s">
        <v>89</v>
      </c>
      <c r="C30" s="17">
        <v>0</v>
      </c>
      <c r="D30" s="17">
        <v>0</v>
      </c>
      <c r="E30" s="17">
        <v>0</v>
      </c>
      <c r="F30" s="61">
        <v>-52224</v>
      </c>
      <c r="G30" s="17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 x14ac:dyDescent="0.2">
      <c r="A31" s="1"/>
      <c r="B31" s="16" t="s">
        <v>90</v>
      </c>
      <c r="C31" s="63">
        <f t="shared" ref="C31:G31" si="1">SUM(C23:C30)</f>
        <v>-40763005</v>
      </c>
      <c r="D31" s="63">
        <f t="shared" si="1"/>
        <v>-23551603</v>
      </c>
      <c r="E31" s="63">
        <f t="shared" si="1"/>
        <v>-13689411</v>
      </c>
      <c r="F31" s="63">
        <f t="shared" si="1"/>
        <v>-3239973</v>
      </c>
      <c r="G31" s="63">
        <f t="shared" si="1"/>
        <v>3014545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">
      <c r="A32" s="1"/>
      <c r="B32" s="11" t="s">
        <v>91</v>
      </c>
      <c r="C32" s="61">
        <v>-254679</v>
      </c>
      <c r="D32" s="61">
        <v>-709655</v>
      </c>
      <c r="E32" s="61">
        <v>-248093</v>
      </c>
      <c r="F32" s="61">
        <v>-515245</v>
      </c>
      <c r="G32" s="61">
        <v>-425155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">
      <c r="A33" s="1"/>
      <c r="B33" s="11" t="s">
        <v>92</v>
      </c>
      <c r="C33" s="61">
        <v>-1833925</v>
      </c>
      <c r="D33" s="61">
        <v>-1103773</v>
      </c>
      <c r="E33" s="61">
        <v>-617447</v>
      </c>
      <c r="F33" s="61">
        <v>-343232</v>
      </c>
      <c r="G33" s="61">
        <v>-362663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">
      <c r="A34" s="1"/>
      <c r="B34" s="16" t="s">
        <v>93</v>
      </c>
      <c r="C34" s="63">
        <f t="shared" ref="C34:G34" si="2">SUM(C31:C33)</f>
        <v>-42851609</v>
      </c>
      <c r="D34" s="63">
        <f t="shared" si="2"/>
        <v>-25365031</v>
      </c>
      <c r="E34" s="63">
        <f t="shared" si="2"/>
        <v>-14554951</v>
      </c>
      <c r="F34" s="63">
        <f t="shared" si="2"/>
        <v>-4098450</v>
      </c>
      <c r="G34" s="63">
        <f t="shared" si="2"/>
        <v>2226727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x14ac:dyDescent="0.2">
      <c r="A35" s="1"/>
      <c r="B35" s="64"/>
      <c r="C35" s="64"/>
      <c r="D35" s="64"/>
      <c r="E35" s="65"/>
      <c r="F35" s="65"/>
      <c r="G35" s="6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">
      <c r="A36" s="1"/>
      <c r="B36" s="44" t="s">
        <v>94</v>
      </c>
      <c r="C36" s="44"/>
      <c r="D36" s="44"/>
      <c r="E36" s="66"/>
      <c r="F36" s="66"/>
      <c r="G36" s="6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">
      <c r="A37" s="6"/>
      <c r="B37" s="67" t="s">
        <v>95</v>
      </c>
      <c r="C37" s="68">
        <v>-852203</v>
      </c>
      <c r="D37" s="68">
        <v>-972022</v>
      </c>
      <c r="E37" s="68">
        <v>-880367</v>
      </c>
      <c r="F37" s="68">
        <v>-451901</v>
      </c>
      <c r="G37" s="68">
        <v>-38083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1"/>
      <c r="B38" s="11" t="s">
        <v>96</v>
      </c>
      <c r="C38" s="61">
        <v>-274863</v>
      </c>
      <c r="D38" s="61">
        <v>-342182</v>
      </c>
      <c r="E38" s="61">
        <v>-64526</v>
      </c>
      <c r="F38" s="17">
        <v>0</v>
      </c>
      <c r="G38" s="17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">
      <c r="A39" s="1"/>
      <c r="B39" s="11" t="s">
        <v>97</v>
      </c>
      <c r="C39" s="61">
        <v>36698</v>
      </c>
      <c r="D39" s="61">
        <v>19646</v>
      </c>
      <c r="E39" s="61">
        <v>43148</v>
      </c>
      <c r="F39" s="61">
        <v>2673</v>
      </c>
      <c r="G39" s="61">
        <v>20829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">
      <c r="A40" s="1"/>
      <c r="B40" s="11" t="s">
        <v>98</v>
      </c>
      <c r="C40" s="17">
        <v>0</v>
      </c>
      <c r="D40" s="17">
        <v>0</v>
      </c>
      <c r="E40" s="17">
        <v>0</v>
      </c>
      <c r="F40" s="17">
        <v>0</v>
      </c>
      <c r="G40" s="61">
        <v>179678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1"/>
      <c r="B41" s="11" t="s">
        <v>99</v>
      </c>
      <c r="C41" s="61">
        <v>-14997</v>
      </c>
      <c r="D41" s="17">
        <v>0</v>
      </c>
      <c r="E41" s="61">
        <v>-16330</v>
      </c>
      <c r="F41" s="61">
        <v>-70000</v>
      </c>
      <c r="G41" s="17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">
      <c r="A42" s="1"/>
      <c r="B42" s="11" t="s">
        <v>100</v>
      </c>
      <c r="C42" s="61">
        <v>-3405030</v>
      </c>
      <c r="D42" s="61">
        <v>-558499</v>
      </c>
      <c r="E42" s="61">
        <v>-37070</v>
      </c>
      <c r="F42" s="61">
        <v>-85300</v>
      </c>
      <c r="G42" s="61">
        <v>-213973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">
      <c r="A43" s="1"/>
      <c r="B43" s="11" t="s">
        <v>101</v>
      </c>
      <c r="C43" s="61">
        <v>175310</v>
      </c>
      <c r="D43" s="61">
        <v>85043</v>
      </c>
      <c r="E43" s="61">
        <v>129757</v>
      </c>
      <c r="F43" s="61">
        <v>56136</v>
      </c>
      <c r="G43" s="61">
        <v>179936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">
      <c r="A44" s="1"/>
      <c r="B44" s="11" t="s">
        <v>102</v>
      </c>
      <c r="C44" s="61">
        <v>169681</v>
      </c>
      <c r="D44" s="61">
        <v>107577</v>
      </c>
      <c r="E44" s="61">
        <v>48747</v>
      </c>
      <c r="F44" s="61">
        <v>64884</v>
      </c>
      <c r="G44" s="61">
        <v>1646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4.5" customHeight="1" x14ac:dyDescent="0.2">
      <c r="A45" s="6"/>
      <c r="B45" s="16" t="s">
        <v>103</v>
      </c>
      <c r="C45" s="63">
        <f t="shared" ref="C45:G45" si="3">SUM(C37:C44)</f>
        <v>-4165404</v>
      </c>
      <c r="D45" s="63">
        <f t="shared" si="3"/>
        <v>-1660437</v>
      </c>
      <c r="E45" s="63">
        <f t="shared" si="3"/>
        <v>-776641</v>
      </c>
      <c r="F45" s="63">
        <f t="shared" si="3"/>
        <v>-483508</v>
      </c>
      <c r="G45" s="63">
        <f t="shared" si="3"/>
        <v>130033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">
      <c r="A46" s="6"/>
      <c r="B46" s="69"/>
      <c r="C46" s="69"/>
      <c r="D46" s="69"/>
      <c r="E46" s="70"/>
      <c r="F46" s="70"/>
      <c r="G46" s="7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">
      <c r="A47" s="6"/>
      <c r="B47" s="44" t="s">
        <v>104</v>
      </c>
      <c r="C47" s="44"/>
      <c r="D47" s="44"/>
      <c r="E47" s="44"/>
      <c r="F47" s="44"/>
      <c r="G47" s="44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">
      <c r="A48" s="1"/>
      <c r="B48" s="71" t="s">
        <v>105</v>
      </c>
      <c r="C48" s="68">
        <v>61621571</v>
      </c>
      <c r="D48" s="68">
        <v>32992862</v>
      </c>
      <c r="E48" s="68">
        <v>24325666</v>
      </c>
      <c r="F48" s="68">
        <v>7701754</v>
      </c>
      <c r="G48" s="68">
        <v>10104119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">
      <c r="A49" s="1"/>
      <c r="B49" s="18" t="s">
        <v>106</v>
      </c>
      <c r="C49" s="61">
        <v>-7381095</v>
      </c>
      <c r="D49" s="61">
        <v>-4924520</v>
      </c>
      <c r="E49" s="61">
        <v>-4500487</v>
      </c>
      <c r="F49" s="61">
        <v>-3848153</v>
      </c>
      <c r="G49" s="61">
        <v>-10840448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">
      <c r="A50" s="1"/>
      <c r="B50" s="11" t="s">
        <v>107</v>
      </c>
      <c r="C50" s="61">
        <v>-430973</v>
      </c>
      <c r="D50" s="61">
        <v>-173581</v>
      </c>
      <c r="E50" s="61">
        <v>-142926</v>
      </c>
      <c r="F50" s="61">
        <v>-115059</v>
      </c>
      <c r="G50" s="17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">
      <c r="A51" s="1"/>
      <c r="B51" s="72" t="s">
        <v>108</v>
      </c>
      <c r="C51" s="61">
        <v>-80605</v>
      </c>
      <c r="D51" s="61">
        <v>-868099</v>
      </c>
      <c r="E51" s="61">
        <v>-721531</v>
      </c>
      <c r="F51" s="61">
        <v>0</v>
      </c>
      <c r="G51" s="61">
        <v>-30000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">
      <c r="A52" s="1"/>
      <c r="B52" s="16" t="s">
        <v>109</v>
      </c>
      <c r="C52" s="63">
        <f t="shared" ref="C52:G52" si="4">SUM(C48:C51)</f>
        <v>53728898</v>
      </c>
      <c r="D52" s="63">
        <f t="shared" si="4"/>
        <v>27026662</v>
      </c>
      <c r="E52" s="63">
        <f t="shared" si="4"/>
        <v>18960722</v>
      </c>
      <c r="F52" s="63">
        <f t="shared" si="4"/>
        <v>3738542</v>
      </c>
      <c r="G52" s="63">
        <f t="shared" si="4"/>
        <v>-766329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4.5" customHeight="1" x14ac:dyDescent="0.2">
      <c r="A53" s="1"/>
      <c r="B53" s="60" t="s">
        <v>110</v>
      </c>
      <c r="C53" s="60">
        <v>6711885</v>
      </c>
      <c r="D53" s="60">
        <v>1194</v>
      </c>
      <c r="E53" s="60">
        <v>3629130</v>
      </c>
      <c r="F53" s="60">
        <v>-843416</v>
      </c>
      <c r="G53" s="60">
        <v>1590431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">
      <c r="A54" s="1"/>
      <c r="B54" s="60" t="s">
        <v>111</v>
      </c>
      <c r="C54" s="60">
        <v>8925810</v>
      </c>
      <c r="D54" s="60">
        <v>8924616</v>
      </c>
      <c r="E54" s="60">
        <v>5295486</v>
      </c>
      <c r="F54" s="60">
        <v>1759056</v>
      </c>
      <c r="G54" s="60">
        <v>168625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">
      <c r="A55" s="1"/>
      <c r="B55" s="73" t="s">
        <v>112</v>
      </c>
      <c r="C55" s="73">
        <f t="shared" ref="C55:G55" si="5">SUM(C53:C54)</f>
        <v>15637695</v>
      </c>
      <c r="D55" s="73">
        <f t="shared" si="5"/>
        <v>8925810</v>
      </c>
      <c r="E55" s="73">
        <f t="shared" si="5"/>
        <v>8924616</v>
      </c>
      <c r="F55" s="73">
        <f t="shared" si="5"/>
        <v>915640</v>
      </c>
      <c r="G55" s="73">
        <f t="shared" si="5"/>
        <v>1759056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">
      <c r="A56" s="1"/>
      <c r="B56" s="2"/>
      <c r="C56" s="2"/>
      <c r="D56" s="2"/>
      <c r="E56" s="74"/>
      <c r="F56" s="74"/>
      <c r="G56" s="7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">
      <c r="A57" s="1"/>
      <c r="B57" s="25" t="s">
        <v>113</v>
      </c>
      <c r="C57" s="6"/>
      <c r="D57" s="6"/>
      <c r="E57" s="74"/>
      <c r="F57" s="74"/>
      <c r="G57" s="7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">
      <c r="A58" s="1"/>
      <c r="B58" s="2"/>
      <c r="C58" s="6"/>
      <c r="D58" s="6"/>
      <c r="E58" s="74"/>
      <c r="F58" s="74"/>
      <c r="G58" s="7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 x14ac:dyDescent="0.2">
      <c r="A59" s="1"/>
      <c r="B59" s="6"/>
      <c r="C59" s="6"/>
      <c r="D59" s="6"/>
      <c r="E59" s="75"/>
      <c r="F59" s="75"/>
      <c r="G59" s="7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1"/>
      <c r="B60" s="1"/>
      <c r="C60" s="1"/>
      <c r="D60" s="1"/>
      <c r="E60" s="23"/>
      <c r="F60" s="23"/>
      <c r="G60" s="2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 x14ac:dyDescent="0.2">
      <c r="A61" s="1"/>
      <c r="B61" s="6"/>
      <c r="C61" s="6"/>
      <c r="D61" s="6"/>
      <c r="E61" s="23"/>
      <c r="F61" s="23"/>
      <c r="G61" s="2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 x14ac:dyDescent="0.2">
      <c r="A62" s="1"/>
      <c r="B62" s="2"/>
      <c r="C62" s="2"/>
      <c r="D62" s="2"/>
      <c r="E62" s="74"/>
      <c r="F62" s="74"/>
      <c r="G62" s="7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 x14ac:dyDescent="0.2">
      <c r="A63" s="1"/>
      <c r="B63" s="2"/>
      <c r="C63" s="2"/>
      <c r="D63" s="2"/>
      <c r="E63" s="74"/>
      <c r="F63" s="74"/>
      <c r="G63" s="7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customHeight="1" x14ac:dyDescent="0.2">
      <c r="A64" s="1"/>
      <c r="B64" s="2"/>
      <c r="C64" s="2"/>
      <c r="D64" s="2"/>
      <c r="E64" s="74"/>
      <c r="F64" s="74"/>
      <c r="G64" s="7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 x14ac:dyDescent="0.2">
      <c r="A65" s="1"/>
      <c r="B65" s="2"/>
      <c r="C65" s="2"/>
      <c r="D65" s="2"/>
      <c r="E65" s="74"/>
      <c r="F65" s="74"/>
      <c r="G65" s="7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customHeight="1" x14ac:dyDescent="0.2">
      <c r="A66" s="1"/>
      <c r="B66" s="2"/>
      <c r="C66" s="2"/>
      <c r="D66" s="2"/>
      <c r="E66" s="74"/>
      <c r="F66" s="74"/>
      <c r="G66" s="7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customHeight="1" x14ac:dyDescent="0.2">
      <c r="A67" s="1"/>
      <c r="B67" s="6"/>
      <c r="C67" s="6"/>
      <c r="D67" s="6"/>
      <c r="E67" s="75"/>
      <c r="F67" s="75"/>
      <c r="G67" s="7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7.25" customHeight="1" x14ac:dyDescent="0.2">
      <c r="A68" s="1"/>
      <c r="B68" s="6"/>
      <c r="C68" s="6"/>
      <c r="D68" s="6"/>
      <c r="E68" s="75"/>
      <c r="F68" s="75"/>
      <c r="G68" s="7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7.25" customHeight="1" x14ac:dyDescent="0.2">
      <c r="A69" s="1"/>
      <c r="B69" s="6"/>
      <c r="C69" s="6"/>
      <c r="D69" s="6"/>
      <c r="E69" s="75"/>
      <c r="F69" s="75"/>
      <c r="G69" s="7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23"/>
      <c r="G73" s="2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53"/>
      <c r="G74" s="5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4"/>
      <c r="C75" s="24"/>
      <c r="D75" s="24"/>
      <c r="E75" s="1"/>
      <c r="F75" s="1"/>
      <c r="G75" s="2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4"/>
  <sheetViews>
    <sheetView workbookViewId="0">
      <selection activeCell="E23" sqref="E23"/>
    </sheetView>
  </sheetViews>
  <sheetFormatPr baseColWidth="10" defaultColWidth="14.5" defaultRowHeight="15" customHeight="1" x14ac:dyDescent="0.2"/>
  <cols>
    <col min="1" max="1" width="5.83203125" customWidth="1"/>
    <col min="2" max="2" width="60.83203125" customWidth="1"/>
    <col min="3" max="7" width="20.83203125" customWidth="1"/>
    <col min="8" max="26" width="9.16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">
      <c r="A2" s="1"/>
      <c r="B2" s="28" t="s">
        <v>114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 x14ac:dyDescent="0.2">
      <c r="A3" s="1"/>
      <c r="B3" s="76"/>
      <c r="C3" s="55">
        <v>2022</v>
      </c>
      <c r="D3" s="55">
        <v>2021</v>
      </c>
      <c r="E3" s="55">
        <v>2020</v>
      </c>
      <c r="F3" s="55">
        <v>2019</v>
      </c>
      <c r="G3" s="55">
        <v>2018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6"/>
      <c r="B4" s="77" t="s">
        <v>115</v>
      </c>
      <c r="C4" s="78">
        <f>PL!C4</f>
        <v>36133006</v>
      </c>
      <c r="D4" s="78">
        <f>PL!D4</f>
        <v>26123521</v>
      </c>
      <c r="E4" s="78">
        <f>PL!E4</f>
        <v>24415916</v>
      </c>
      <c r="F4" s="78">
        <f>PL!F4</f>
        <v>19335304</v>
      </c>
      <c r="G4" s="78">
        <f>PL!G4</f>
        <v>26919298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6"/>
      <c r="B5" s="79" t="s">
        <v>116</v>
      </c>
      <c r="C5" s="80">
        <f>PL!C8</f>
        <v>10286286</v>
      </c>
      <c r="D5" s="80">
        <f>PL!D8</f>
        <v>6705773</v>
      </c>
      <c r="E5" s="80">
        <f>PL!E8</f>
        <v>7364852</v>
      </c>
      <c r="F5" s="80">
        <f>PL!F8</f>
        <v>6060750</v>
      </c>
      <c r="G5" s="80">
        <f>PL!G8</f>
        <v>10464695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"/>
      <c r="B6" s="79" t="s">
        <v>117</v>
      </c>
      <c r="C6" s="81">
        <f t="shared" ref="C6:G6" si="0">C5/C$4</f>
        <v>0.28467839072121481</v>
      </c>
      <c r="D6" s="81">
        <f t="shared" si="0"/>
        <v>0.25669483834127871</v>
      </c>
      <c r="E6" s="81">
        <f t="shared" si="0"/>
        <v>0.3016414374951159</v>
      </c>
      <c r="F6" s="81">
        <f t="shared" si="0"/>
        <v>0.31345511816105914</v>
      </c>
      <c r="G6" s="81">
        <f t="shared" si="0"/>
        <v>0.38874323542909628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1"/>
      <c r="B7" s="79" t="s">
        <v>137</v>
      </c>
      <c r="C7" s="80">
        <f>PL!C34</f>
        <v>6935854</v>
      </c>
      <c r="D7" s="80">
        <f>PL!D34</f>
        <v>3619366</v>
      </c>
      <c r="E7" s="80">
        <f>PL!E34</f>
        <v>4711364</v>
      </c>
      <c r="F7" s="80">
        <f>PL!F34</f>
        <v>3904661</v>
      </c>
      <c r="G7" s="80">
        <f>PL!G34</f>
        <v>8371447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"/>
      <c r="B8" s="79" t="s">
        <v>118</v>
      </c>
      <c r="C8" s="81">
        <f t="shared" ref="C8:G8" si="1">C7/C$4</f>
        <v>0.19195341788059372</v>
      </c>
      <c r="D8" s="81">
        <f t="shared" si="1"/>
        <v>0.13854816890877764</v>
      </c>
      <c r="E8" s="81">
        <f t="shared" si="1"/>
        <v>0.19296281982621499</v>
      </c>
      <c r="F8" s="81">
        <f t="shared" si="1"/>
        <v>0.20194463971189694</v>
      </c>
      <c r="G8" s="81">
        <f t="shared" si="1"/>
        <v>0.31098310958926195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"/>
      <c r="B9" s="79" t="s">
        <v>119</v>
      </c>
      <c r="C9" s="80">
        <v>2219356</v>
      </c>
      <c r="D9" s="80">
        <v>1106759</v>
      </c>
      <c r="E9" s="80">
        <v>413834</v>
      </c>
      <c r="F9" s="80">
        <v>291036</v>
      </c>
      <c r="G9" s="80">
        <v>314312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"/>
      <c r="B10" s="79" t="s">
        <v>120</v>
      </c>
      <c r="C10" s="82">
        <f>C7/C9</f>
        <v>3.1251651379949861</v>
      </c>
      <c r="D10" s="82">
        <f t="shared" ref="D10:G10" si="2">D7/D9</f>
        <v>3.2702385975627939</v>
      </c>
      <c r="E10" s="82">
        <f t="shared" si="2"/>
        <v>11.38467114833484</v>
      </c>
      <c r="F10" s="82">
        <f t="shared" si="2"/>
        <v>13.41641927459146</v>
      </c>
      <c r="G10" s="82">
        <f t="shared" si="2"/>
        <v>26.634194685535391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"/>
      <c r="B11" s="79" t="s">
        <v>121</v>
      </c>
      <c r="C11" s="80">
        <f>PL!C29</f>
        <v>1279753</v>
      </c>
      <c r="D11" s="80">
        <f>PL!D29</f>
        <v>736720</v>
      </c>
      <c r="E11" s="80">
        <f>PL!E29</f>
        <v>2267361</v>
      </c>
      <c r="F11" s="80">
        <f>PL!F29</f>
        <v>1979000</v>
      </c>
      <c r="G11" s="80">
        <f>PL!G29</f>
        <v>4952204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6"/>
      <c r="B12" s="83" t="s">
        <v>122</v>
      </c>
      <c r="C12" s="84">
        <f t="shared" ref="C12:G12" si="3">C11/C$4</f>
        <v>3.541783930182836E-2</v>
      </c>
      <c r="D12" s="84">
        <f t="shared" si="3"/>
        <v>2.8201405162803284E-2</v>
      </c>
      <c r="E12" s="84">
        <f t="shared" si="3"/>
        <v>9.2864056380272605E-2</v>
      </c>
      <c r="F12" s="84">
        <f t="shared" si="3"/>
        <v>0.10235163615736272</v>
      </c>
      <c r="G12" s="84">
        <f t="shared" si="3"/>
        <v>0.18396482701740588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1"/>
      <c r="B13" s="85"/>
      <c r="C13" s="85"/>
      <c r="D13" s="85"/>
      <c r="E13" s="85"/>
      <c r="F13" s="85"/>
      <c r="G13" s="8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1"/>
      <c r="B14" s="86" t="s">
        <v>123</v>
      </c>
      <c r="C14" s="87">
        <f>BS!C34+BS!C40</f>
        <v>86016855</v>
      </c>
      <c r="D14" s="87">
        <f>BS!D34+BS!D40</f>
        <v>47478681</v>
      </c>
      <c r="E14" s="87">
        <f>BS!E34+BS!E40</f>
        <v>27668502</v>
      </c>
      <c r="F14" s="87">
        <f>BS!F34+BS!F40</f>
        <v>10438381</v>
      </c>
      <c r="G14" s="87">
        <f>BS!G34+BS!G40</f>
        <v>2205121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2"/>
      <c r="B15" s="11" t="s">
        <v>124</v>
      </c>
      <c r="C15" s="88">
        <f>BS!C20</f>
        <v>15637695</v>
      </c>
      <c r="D15" s="88">
        <f>BS!D20</f>
        <v>8925810</v>
      </c>
      <c r="E15" s="88">
        <f>BS!E20</f>
        <v>8924616</v>
      </c>
      <c r="F15" s="88">
        <f>BS!F20</f>
        <v>5295486</v>
      </c>
      <c r="G15" s="88">
        <f>BS!G20</f>
        <v>1759056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1"/>
      <c r="B16" s="11" t="s">
        <v>125</v>
      </c>
      <c r="C16" s="88">
        <v>34702409</v>
      </c>
      <c r="D16" s="88">
        <v>33100327</v>
      </c>
      <c r="E16" s="88">
        <v>23382128</v>
      </c>
      <c r="F16" s="89">
        <v>5651910</v>
      </c>
      <c r="G16" s="89">
        <v>180117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">
      <c r="A17" s="1"/>
      <c r="B17" s="72" t="s">
        <v>136</v>
      </c>
      <c r="C17" s="88">
        <f t="shared" ref="C17:G17" si="4">C14-C15-C16</f>
        <v>35676751</v>
      </c>
      <c r="D17" s="88">
        <f t="shared" si="4"/>
        <v>5452544</v>
      </c>
      <c r="E17" s="88">
        <f t="shared" si="4"/>
        <v>-4638242</v>
      </c>
      <c r="F17" s="89">
        <f t="shared" si="4"/>
        <v>-509015</v>
      </c>
      <c r="G17" s="89">
        <f t="shared" si="4"/>
        <v>265948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">
      <c r="A18" s="1"/>
      <c r="B18" s="90" t="s">
        <v>126</v>
      </c>
      <c r="C18" s="91">
        <f t="shared" ref="C18:G18" si="5">C17/C7</f>
        <v>5.143815166812912</v>
      </c>
      <c r="D18" s="91">
        <f t="shared" si="5"/>
        <v>1.5064914683952935</v>
      </c>
      <c r="E18" s="91">
        <f t="shared" si="5"/>
        <v>-0.98447965387518355</v>
      </c>
      <c r="F18" s="92">
        <f t="shared" si="5"/>
        <v>-0.13036086871561961</v>
      </c>
      <c r="G18" s="93">
        <f t="shared" si="5"/>
        <v>3.17684624892208E-2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">
      <c r="A19" s="1"/>
      <c r="B19" s="9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">
      <c r="A20" s="1"/>
      <c r="B20" s="95" t="s">
        <v>113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1"/>
      <c r="B21" s="96"/>
      <c r="C21" s="97"/>
      <c r="D21" s="97"/>
      <c r="E21" s="9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6"/>
      <c r="B22" s="98" t="s">
        <v>127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">
      <c r="A23" s="6"/>
      <c r="B23" s="98" t="s">
        <v>128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4" customHeight="1" x14ac:dyDescent="0.2">
      <c r="A25" s="6"/>
      <c r="B25" s="3" t="s">
        <v>129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" customHeight="1" x14ac:dyDescent="0.2">
      <c r="A26" s="1"/>
      <c r="B26" s="99"/>
      <c r="C26" s="100">
        <v>2022</v>
      </c>
      <c r="D26" s="100">
        <v>2021</v>
      </c>
      <c r="E26" s="100">
        <v>2020</v>
      </c>
      <c r="F26" s="100">
        <v>2019</v>
      </c>
      <c r="G26" s="100">
        <v>2018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1"/>
      <c r="B27" s="101" t="s">
        <v>130</v>
      </c>
      <c r="C27" s="48">
        <v>227</v>
      </c>
      <c r="D27" s="48">
        <v>337</v>
      </c>
      <c r="E27" s="48">
        <v>333</v>
      </c>
      <c r="F27" s="48">
        <v>253</v>
      </c>
      <c r="G27" s="48">
        <v>217.73505000000014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">
      <c r="A28" s="1"/>
      <c r="B28" s="102" t="s">
        <v>131</v>
      </c>
      <c r="C28" s="36">
        <v>24.7</v>
      </c>
      <c r="D28" s="36">
        <v>31.7</v>
      </c>
      <c r="E28" s="36">
        <v>27</v>
      </c>
      <c r="F28" s="36">
        <v>18.8</v>
      </c>
      <c r="G28" s="36">
        <v>14.769169357970002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">
      <c r="A29" s="1"/>
      <c r="B29" s="102" t="s">
        <v>132</v>
      </c>
      <c r="C29" s="36">
        <f>C28/C27*1000</f>
        <v>108.81057268722466</v>
      </c>
      <c r="D29" s="36">
        <f>D28/D27*1000</f>
        <v>94.065281899109792</v>
      </c>
      <c r="E29" s="36">
        <f>E28/E27*1000</f>
        <v>81.081081081081081</v>
      </c>
      <c r="F29" s="36">
        <f>F28/F27*1000</f>
        <v>74.308300395256921</v>
      </c>
      <c r="G29" s="36">
        <f>G28/G27*1000</f>
        <v>67.830922756671441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1"/>
      <c r="B30" s="102" t="s">
        <v>133</v>
      </c>
      <c r="C30" s="36">
        <v>60</v>
      </c>
      <c r="D30" s="36">
        <v>52</v>
      </c>
      <c r="E30" s="36">
        <v>60</v>
      </c>
      <c r="F30" s="36">
        <v>58</v>
      </c>
      <c r="G30" s="36">
        <v>0.562786123480573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">
      <c r="A31" s="1"/>
      <c r="B31" s="102" t="s">
        <v>134</v>
      </c>
      <c r="C31" s="36">
        <v>320</v>
      </c>
      <c r="D31" s="36">
        <v>305</v>
      </c>
      <c r="E31" s="36">
        <v>219</v>
      </c>
      <c r="F31" s="36">
        <v>208</v>
      </c>
      <c r="G31" s="36">
        <v>159.20599999999999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customHeight="1" x14ac:dyDescent="0.2">
      <c r="A32" s="1"/>
      <c r="B32" s="103" t="s">
        <v>135</v>
      </c>
      <c r="C32" s="104">
        <v>26</v>
      </c>
      <c r="D32" s="104">
        <v>25</v>
      </c>
      <c r="E32" s="104">
        <v>25.5</v>
      </c>
      <c r="F32" s="104">
        <v>17.899999999999999</v>
      </c>
      <c r="G32" s="104">
        <v>14.5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pageMargins left="0.7" right="0.7" top="0.75" bottom="0.75" header="0" footer="0"/>
  <pageSetup paperSize="9" orientation="portrait"/>
  <ignoredErrors>
    <ignoredError sqref="C7: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CFS</vt:lpstr>
      <vt:lpstr>Фин-ые и опер-ые 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Мартьянова</dc:creator>
  <cp:lastModifiedBy>Наталия Шамкина</cp:lastModifiedBy>
  <dcterms:created xsi:type="dcterms:W3CDTF">2021-10-08T13:38:47Z</dcterms:created>
  <dcterms:modified xsi:type="dcterms:W3CDTF">2023-04-21T08:13:06Z</dcterms:modified>
</cp:coreProperties>
</file>