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xr:revisionPtr revIDLastSave="0" documentId="13_ncr:1_{D85F379D-2F86-4130-83B6-BEA3A29A70D9}" xr6:coauthVersionLast="47" xr6:coauthVersionMax="47" xr10:uidLastSave="{00000000-0000-0000-0000-000000000000}"/>
  <bookViews>
    <workbookView xWindow="-110" yWindow="-110" windowWidth="19420" windowHeight="11620" activeTab="1" xr2:uid="{91E76A27-C6D8-48A8-8017-B0704AF1BBC0}"/>
  </bookViews>
  <sheets>
    <sheet name="ОИПП-1.Х" sheetId="1" r:id="rId1"/>
    <sheet name="ОИПП-2.Х" sheetId="2" r:id="rId2"/>
    <sheet name="ОИПП-3.Х" sheetId="3" r:id="rId3"/>
  </sheets>
  <definedNames>
    <definedName name="solver_adj" localSheetId="0" hidden="1">'ОИПП-1.Х'!$C$21</definedName>
    <definedName name="solver_adj" localSheetId="1" hidden="1">'ОИПП-2.Х'!$C$21</definedName>
    <definedName name="solver_adj" localSheetId="2" hidden="1">'ОИПП-3.Х'!$C$19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eng" localSheetId="0" hidden="1">1</definedName>
    <definedName name="solver_eng" localSheetId="1" hidden="1">1</definedName>
    <definedName name="solver_eng" localSheetId="2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opt" localSheetId="0" hidden="1">'ОИПП-1.Х'!$C$23</definedName>
    <definedName name="solver_opt" localSheetId="1" hidden="1">'ОИПП-2.Х'!$C$23</definedName>
    <definedName name="solver_opt" localSheetId="2" hidden="1">'ОИПП-3.Х'!$C$21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yp" localSheetId="0" hidden="1">3</definedName>
    <definedName name="solver_typ" localSheetId="1" hidden="1">3</definedName>
    <definedName name="solver_typ" localSheetId="2" hidden="1">3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er" localSheetId="0" hidden="1">3</definedName>
    <definedName name="solver_ver" localSheetId="1" hidden="1">3</definedName>
    <definedName name="solver_ver" localSheetId="2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C11" i="2"/>
  <c r="G18" i="2"/>
  <c r="G15" i="2"/>
  <c r="G9" i="2"/>
  <c r="G14" i="2"/>
  <c r="G13" i="2"/>
  <c r="I6" i="2" s="1"/>
  <c r="C18" i="2"/>
  <c r="C9" i="2"/>
  <c r="C16" i="2" s="1"/>
  <c r="G10" i="2"/>
  <c r="I9" i="2"/>
  <c r="G6" i="2"/>
  <c r="I7" i="2"/>
  <c r="G8" i="2"/>
  <c r="C19" i="2"/>
  <c r="C20" i="3"/>
  <c r="C17" i="3"/>
  <c r="C19" i="3" s="1"/>
  <c r="C21" i="3" s="1"/>
  <c r="C22" i="1"/>
  <c r="C19" i="1"/>
  <c r="C21" i="1" s="1"/>
  <c r="C23" i="1" s="1"/>
  <c r="C14" i="3"/>
  <c r="C15" i="3" s="1"/>
  <c r="C16" i="1"/>
  <c r="C17" i="1" s="1"/>
  <c r="C12" i="1"/>
  <c r="C14" i="2" l="1"/>
  <c r="C15" i="2" s="1"/>
  <c r="I8" i="2"/>
  <c r="I10" i="2" s="1"/>
  <c r="I18" i="2"/>
  <c r="G16" i="2"/>
  <c r="C22" i="2"/>
  <c r="C18" i="3"/>
  <c r="C20" i="1"/>
  <c r="C12" i="3"/>
  <c r="C13" i="3" s="1"/>
  <c r="C14" i="1"/>
  <c r="C15" i="1" s="1"/>
  <c r="C20" i="2" l="1"/>
  <c r="C17" i="2"/>
  <c r="C23" i="2"/>
</calcChain>
</file>

<file path=xl/sharedStrings.xml><?xml version="1.0" encoding="utf-8"?>
<sst xmlns="http://schemas.openxmlformats.org/spreadsheetml/2006/main" count="148" uniqueCount="59">
  <si>
    <t>Продолжительность одного проектного цикла в принятых единицах времени</t>
  </si>
  <si>
    <t>Чистая прибыль за единицу времени, руб.</t>
  </si>
  <si>
    <t>Налог на прибыль за единицу времени, руб.</t>
  </si>
  <si>
    <t>Ставка налога на прибыль, проц.</t>
  </si>
  <si>
    <t>Выручка от реализации за единицу времени, руб.</t>
  </si>
  <si>
    <t>Амортизация за единицу времени, руб.</t>
  </si>
  <si>
    <t>Единица времени</t>
  </si>
  <si>
    <t>Аннуитетный</t>
  </si>
  <si>
    <t>Тип начислений</t>
  </si>
  <si>
    <t>Постнумерандо</t>
  </si>
  <si>
    <t>Бессрочная</t>
  </si>
  <si>
    <t>Характеристика/значение</t>
  </si>
  <si>
    <t>Ставка требуемой доходности за единицу времени, проц.</t>
  </si>
  <si>
    <t>Капитальные вложения, руб.</t>
  </si>
  <si>
    <t>Стратегия функционирования/выравнивания продолжительности</t>
  </si>
  <si>
    <t>Период окупаемости в принятых единицах времени</t>
  </si>
  <si>
    <t>Чистая приведенная стоимость, руб.</t>
  </si>
  <si>
    <t>Внутренняя норма прибыли за единицу времени, проц.</t>
  </si>
  <si>
    <t>Оценка инвестиционной привлекательности проекта</t>
  </si>
  <si>
    <t>Налогооблагаемая прибыль за единицу времени, руб.</t>
  </si>
  <si>
    <t>Ставка требуемой доходности за год, проц.</t>
  </si>
  <si>
    <t>Внутренняя норма прибыли за год, проц.</t>
  </si>
  <si>
    <t>Себестоимость/издержки (в том числе амортизация) за единицу времени, руб.</t>
  </si>
  <si>
    <t>Себестоимость/издержки (в том числе амортизация) за единицу времени после осуществления проекта, руб.</t>
  </si>
  <si>
    <t>Себестоимость/издержки (в том числе амортизация) за единицу времени до осуществления проекта, руб.</t>
  </si>
  <si>
    <t>Режим начислений (кроме капитальных вложений)</t>
  </si>
  <si>
    <t>Режим начисления капитальных вложений</t>
  </si>
  <si>
    <t>Пренумерандо</t>
  </si>
  <si>
    <t>Экономия за единицу времени после осуществления проекта, руб.</t>
  </si>
  <si>
    <t>Параметр/условие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</si>
  <si>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</si>
  <si>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</si>
  <si>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</si>
  <si>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</si>
  <si>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</si>
  <si>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</si>
  <si>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</si>
  <si>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</si>
  <si>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</si>
  <si>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</si>
  <si>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</si>
  <si>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</si>
  <si>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</si>
  <si>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</si>
  <si>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</si>
  <si>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</si>
  <si>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</si>
  <si>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</si>
  <si>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</si>
  <si>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</si>
  <si>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№ п/п</t>
  </si>
  <si>
    <t>нет прибыли</t>
  </si>
  <si>
    <t>месяц</t>
  </si>
  <si>
    <t>фот</t>
  </si>
  <si>
    <t>кап вложения</t>
  </si>
  <si>
    <t>ПО</t>
  </si>
  <si>
    <t>аренда сервера</t>
  </si>
  <si>
    <t>аренда офиса</t>
  </si>
  <si>
    <t>1 год и 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</si>
</sst>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4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3" fontId="1" fillId="0" borderId="1" xfId="0" applyNumberFormat="1" applyFont="1" applyBorder="1" applyAlignment="1" applyProtection="1">
      <alignment horizontal="center" vertical="top" wrapText="1"/>
      <protection locked="0"/>
    </xf>
    <xf numFmtId="3" fontId="1" fillId="0" borderId="1" xfId="0" applyNumberFormat="1" applyFont="1" applyBorder="1" applyAlignment="1">
      <alignment horizontal="center" vertical="top" wrapText="1"/>
    </xf>
    <xf numFmtId="3" fontId="1" fillId="4" borderId="1" xfId="0" applyNumberFormat="1" applyFont="1" applyFill="1" applyBorder="1" applyAlignment="1">
      <alignment horizontal="center" vertical="top" wrapText="1"/>
    </xf>
    <xf numFmtId="43" fontId="1" fillId="0" borderId="0" xfId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43" fontId="1" fillId="0" borderId="0" xfId="0" applyNumberFormat="1" applyFont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F884-F77B-4188-8121-0F4E7B2CB42D}">
  <sheetPr>
    <pageSetUpPr fitToPage="1"/>
  </sheetPr>
  <dimension ref="A1:J23"/>
  <sheetViews>
    <sheetView zoomScale="80" zoomScaleNormal="80" workbookViewId="0">
      <selection activeCell="B10" sqref="B10"/>
    </sheetView>
  </sheetViews>
  <sheetFormatPr defaultRowHeight="15.5" x14ac:dyDescent="0.35"/>
  <cols>
    <col min="1" max="1" width="3.5" style="1" bestFit="1" customWidth="1"/>
    <col min="2" max="2" width="71.08203125" style="1" bestFit="1" customWidth="1"/>
    <col min="3" max="3" width="23.75" style="1" customWidth="1"/>
    <col min="4" max="16384" width="8.6640625" style="1"/>
  </cols>
  <sheetData>
    <row r="1" spans="1:10" x14ac:dyDescent="0.35">
      <c r="A1" s="15" t="s">
        <v>18</v>
      </c>
      <c r="B1" s="15"/>
      <c r="C1" s="15"/>
    </row>
    <row r="2" spans="1:10" ht="31" x14ac:dyDescent="0.35">
      <c r="A2" s="2" t="s">
        <v>50</v>
      </c>
      <c r="B2" s="2" t="s">
        <v>29</v>
      </c>
      <c r="C2" s="2" t="s">
        <v>11</v>
      </c>
    </row>
    <row r="3" spans="1:10" x14ac:dyDescent="0.35">
      <c r="A3" s="3" t="s">
        <v>30</v>
      </c>
      <c r="B3" s="3" t="s">
        <v>14</v>
      </c>
      <c r="C3" s="4" t="s">
        <v>10</v>
      </c>
    </row>
    <row r="4" spans="1:10" x14ac:dyDescent="0.35">
      <c r="A4" s="3" t="s">
        <v>31</v>
      </c>
      <c r="B4" s="3" t="s">
        <v>25</v>
      </c>
      <c r="C4" s="4" t="s">
        <v>9</v>
      </c>
    </row>
    <row r="5" spans="1:10" x14ac:dyDescent="0.35">
      <c r="A5" s="3" t="s">
        <v>32</v>
      </c>
      <c r="B5" s="3" t="s">
        <v>26</v>
      </c>
      <c r="C5" s="4" t="s">
        <v>27</v>
      </c>
    </row>
    <row r="6" spans="1:10" x14ac:dyDescent="0.35">
      <c r="A6" s="3" t="s">
        <v>33</v>
      </c>
      <c r="B6" s="3" t="s">
        <v>8</v>
      </c>
      <c r="C6" s="4" t="s">
        <v>7</v>
      </c>
    </row>
    <row r="7" spans="1:10" x14ac:dyDescent="0.35">
      <c r="A7" s="3" t="s">
        <v>34</v>
      </c>
      <c r="B7" s="3" t="s">
        <v>6</v>
      </c>
      <c r="C7" s="5"/>
    </row>
    <row r="8" spans="1:10" x14ac:dyDescent="0.35">
      <c r="A8" s="3" t="s">
        <v>35</v>
      </c>
      <c r="B8" s="3" t="s">
        <v>0</v>
      </c>
      <c r="C8" s="5"/>
    </row>
    <row r="9" spans="1:10" x14ac:dyDescent="0.35">
      <c r="A9" s="3" t="s">
        <v>36</v>
      </c>
      <c r="B9" s="3" t="s">
        <v>13</v>
      </c>
      <c r="C9" s="8"/>
    </row>
    <row r="10" spans="1:10" x14ac:dyDescent="0.35">
      <c r="A10" s="3" t="s">
        <v>37</v>
      </c>
      <c r="B10" s="3" t="s">
        <v>22</v>
      </c>
      <c r="C10" s="8"/>
    </row>
    <row r="11" spans="1:10" x14ac:dyDescent="0.35">
      <c r="A11" s="3" t="s">
        <v>38</v>
      </c>
      <c r="B11" s="3" t="s">
        <v>4</v>
      </c>
      <c r="C11" s="8"/>
    </row>
    <row r="12" spans="1:10" x14ac:dyDescent="0.35">
      <c r="A12" s="3" t="s">
        <v>39</v>
      </c>
      <c r="B12" s="3" t="s">
        <v>19</v>
      </c>
      <c r="C12" s="9">
        <f>C11-C10</f>
        <v>0</v>
      </c>
    </row>
    <row r="13" spans="1:10" x14ac:dyDescent="0.35">
      <c r="A13" s="3" t="s">
        <v>40</v>
      </c>
      <c r="B13" s="3" t="s">
        <v>3</v>
      </c>
      <c r="C13" s="5"/>
    </row>
    <row r="14" spans="1:10" x14ac:dyDescent="0.35">
      <c r="A14" s="3" t="s">
        <v>41</v>
      </c>
      <c r="B14" s="3" t="s">
        <v>2</v>
      </c>
      <c r="C14" s="9">
        <f>C12*C13/100</f>
        <v>0</v>
      </c>
      <c r="F14" s="6"/>
      <c r="J14" s="6"/>
    </row>
    <row r="15" spans="1:10" x14ac:dyDescent="0.35">
      <c r="A15" s="3" t="s">
        <v>42</v>
      </c>
      <c r="B15" s="3" t="s">
        <v>1</v>
      </c>
      <c r="C15" s="9">
        <f>C12-C14</f>
        <v>0</v>
      </c>
    </row>
    <row r="16" spans="1:10" x14ac:dyDescent="0.35">
      <c r="A16" s="3" t="s">
        <v>43</v>
      </c>
      <c r="B16" s="3" t="s">
        <v>5</v>
      </c>
      <c r="C16" s="9" t="str">
        <f>IF(C8&lt;=0,"-",C9/C8)</f>
        <v>-</v>
      </c>
    </row>
    <row r="17" spans="1:3" x14ac:dyDescent="0.35">
      <c r="A17" s="3" t="s">
        <v>44</v>
      </c>
      <c r="B17" s="3" t="s">
        <v>15</v>
      </c>
      <c r="C17" s="4" t="str">
        <f>IF(C16="-","-",IF(C15+C16&lt;=0,"-",C9/(C15+C16)))</f>
        <v>-</v>
      </c>
    </row>
    <row r="18" spans="1:3" x14ac:dyDescent="0.35">
      <c r="A18" s="3" t="s">
        <v>45</v>
      </c>
      <c r="B18" s="3" t="s">
        <v>20</v>
      </c>
      <c r="C18" s="5"/>
    </row>
    <row r="19" spans="1:3" x14ac:dyDescent="0.35">
      <c r="A19" s="3" t="s">
        <v>46</v>
      </c>
      <c r="B19" s="3" t="s">
        <v>12</v>
      </c>
      <c r="C19" s="4" t="str">
        <f>IF(C7="год",((1+C18/100)^(1/1)-1)*100,IF(C7="полугодие",((1+C18/100)^(1/2)-1)*100,IF(C7="квартал",((1+C18/100)^(1/4)-1)*100,IF(C7="месяц",((1+C18/100)^(1/12)-1)*100,IF(C7="день",((1+C18/100)^(1/365)-1)*100,"-")))))</f>
        <v>-</v>
      </c>
    </row>
    <row r="20" spans="1:3" x14ac:dyDescent="0.35">
      <c r="A20" s="3" t="s">
        <v>47</v>
      </c>
      <c r="B20" s="3" t="s">
        <v>16</v>
      </c>
      <c r="C20" s="9" t="str">
        <f>IF(C19&lt;=0,"-",IF(C8&lt;=0,"-",(100*(C15+C16)/C19*(1-(1+C19/100)^-C8)-C9)/(1-(1+C19/100)^-C8)))</f>
        <v>-</v>
      </c>
    </row>
    <row r="21" spans="1:3" x14ac:dyDescent="0.35">
      <c r="A21" s="3" t="s">
        <v>48</v>
      </c>
      <c r="B21" s="3" t="s">
        <v>17</v>
      </c>
      <c r="C21" s="4" t="str">
        <f>C19</f>
        <v>-</v>
      </c>
    </row>
    <row r="22" spans="1:3" x14ac:dyDescent="0.35">
      <c r="A22" s="3" t="s">
        <v>49</v>
      </c>
      <c r="B22" s="3" t="s">
        <v>21</v>
      </c>
      <c r="C22" s="4" t="str">
        <f>IF(C7="год",((1+C21/100)^1-1)*100,IF(C7="полугодие",((1+C21/100)^2-1)*100,IF(C7="квартал",((1+C21/100)^4-1)*100,IF(C7="месяц",((1+C21/100)^12-1)*100,IF(C7="день",((1+C21/100)^365-1)*100,"-")))))</f>
        <v>-</v>
      </c>
    </row>
    <row r="23" spans="1:3" x14ac:dyDescent="0.35">
      <c r="C23" s="7" t="str">
        <f>IF(C21&lt;=0,"-",IF(C8&lt;=0,"-",(100*(C15+C16)/C21*(1-(1+C21/100)^-C8)-C9)/(1-(1+C21/100)^-C8)))</f>
        <v>-</v>
      </c>
    </row>
  </sheetData>
  <mergeCells count="1">
    <mergeCell ref="A1:C1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127A-CB6E-47BC-9293-E50205B2F6BA}">
  <sheetPr>
    <pageSetUpPr fitToPage="1"/>
  </sheetPr>
  <dimension ref="A1:J23"/>
  <sheetViews>
    <sheetView tabSelected="1" topLeftCell="A3" zoomScale="80" zoomScaleNormal="80" workbookViewId="0">
      <selection activeCell="H10" sqref="H10"/>
    </sheetView>
  </sheetViews>
  <sheetFormatPr defaultRowHeight="15.5" x14ac:dyDescent="0.35"/>
  <cols>
    <col min="1" max="1" width="3.5" style="1" bestFit="1" customWidth="1"/>
    <col min="2" max="2" width="98.6640625" style="1" bestFit="1" customWidth="1"/>
    <col min="3" max="3" width="23.75" style="1" customWidth="1"/>
    <col min="4" max="6" width="8.6640625" style="1"/>
    <col min="7" max="7" width="14.33203125" style="1" bestFit="1" customWidth="1"/>
    <col min="8" max="8" width="8.6640625" style="1"/>
    <col min="9" max="9" width="15.33203125" style="1" bestFit="1" customWidth="1"/>
    <col min="10" max="16384" width="8.6640625" style="1"/>
  </cols>
  <sheetData>
    <row r="1" spans="1:10" x14ac:dyDescent="0.35">
      <c r="A1" s="14" t="s">
        <v>18</v>
      </c>
      <c r="B1" s="14"/>
      <c r="C1" s="14"/>
    </row>
    <row r="2" spans="1:10" ht="31" x14ac:dyDescent="0.35">
      <c r="A2" s="2" t="s">
        <v>50</v>
      </c>
      <c r="B2" s="2" t="s">
        <v>29</v>
      </c>
      <c r="C2" s="2" t="s">
        <v>11</v>
      </c>
    </row>
    <row r="3" spans="1:10" x14ac:dyDescent="0.35">
      <c r="A3" s="3" t="s">
        <v>30</v>
      </c>
      <c r="B3" s="3" t="s">
        <v>14</v>
      </c>
      <c r="C3" s="4" t="s">
        <v>10</v>
      </c>
    </row>
    <row r="4" spans="1:10" x14ac:dyDescent="0.35">
      <c r="A4" s="3" t="s">
        <v>31</v>
      </c>
      <c r="B4" s="3" t="s">
        <v>25</v>
      </c>
      <c r="C4" s="4" t="s">
        <v>9</v>
      </c>
    </row>
    <row r="5" spans="1:10" ht="46.5" x14ac:dyDescent="0.35">
      <c r="A5" s="3" t="s">
        <v>32</v>
      </c>
      <c r="B5" s="3" t="s">
        <v>26</v>
      </c>
      <c r="C5" s="4" t="s">
        <v>27</v>
      </c>
      <c r="F5" s="1" t="s">
        <v>54</v>
      </c>
      <c r="G5" s="11"/>
    </row>
    <row r="6" spans="1:10" x14ac:dyDescent="0.35">
      <c r="A6" s="3" t="s">
        <v>33</v>
      </c>
      <c r="B6" s="3" t="s">
        <v>8</v>
      </c>
      <c r="C6" s="4" t="s">
        <v>7</v>
      </c>
      <c r="F6" s="1" t="s">
        <v>53</v>
      </c>
      <c r="G6" s="11">
        <f>250000*22*4</f>
        <v>22000000</v>
      </c>
      <c r="I6" s="12">
        <f>G6+G13</f>
        <v>27500000</v>
      </c>
    </row>
    <row r="7" spans="1:10" x14ac:dyDescent="0.35">
      <c r="A7" s="3" t="s">
        <v>34</v>
      </c>
      <c r="B7" s="3" t="s">
        <v>6</v>
      </c>
      <c r="C7" s="5" t="s">
        <v>52</v>
      </c>
      <c r="F7" s="1" t="s">
        <v>55</v>
      </c>
      <c r="G7" s="11">
        <v>22000000</v>
      </c>
      <c r="I7" s="13">
        <f>G7</f>
        <v>22000000</v>
      </c>
    </row>
    <row r="8" spans="1:10" ht="31" x14ac:dyDescent="0.35">
      <c r="A8" s="3" t="s">
        <v>35</v>
      </c>
      <c r="B8" s="3" t="s">
        <v>0</v>
      </c>
      <c r="C8" s="5">
        <v>9</v>
      </c>
      <c r="F8" s="1" t="s">
        <v>56</v>
      </c>
      <c r="G8" s="11">
        <f>3000000*4</f>
        <v>12000000</v>
      </c>
      <c r="I8" s="12">
        <f>G8+G14</f>
        <v>15000000</v>
      </c>
    </row>
    <row r="9" spans="1:10" ht="31" x14ac:dyDescent="0.35">
      <c r="A9" s="3" t="s">
        <v>36</v>
      </c>
      <c r="B9" s="3" t="s">
        <v>13</v>
      </c>
      <c r="C9" s="8">
        <f>G10</f>
        <v>57200000</v>
      </c>
      <c r="F9" s="1" t="s">
        <v>57</v>
      </c>
      <c r="G9" s="11">
        <f>300000*4</f>
        <v>1200000</v>
      </c>
      <c r="I9" s="12">
        <f>G9+G15</f>
        <v>1500000</v>
      </c>
    </row>
    <row r="10" spans="1:10" x14ac:dyDescent="0.35">
      <c r="A10" s="3" t="s">
        <v>37</v>
      </c>
      <c r="B10" s="3" t="s">
        <v>23</v>
      </c>
      <c r="C10" s="8"/>
      <c r="G10" s="13">
        <f>SUM(G6:G9)</f>
        <v>57200000</v>
      </c>
      <c r="I10" s="12">
        <f>SUM(I6:I9)</f>
        <v>66000000</v>
      </c>
    </row>
    <row r="11" spans="1:10" x14ac:dyDescent="0.35">
      <c r="A11" s="3" t="s">
        <v>38</v>
      </c>
      <c r="B11" s="3" t="s">
        <v>24</v>
      </c>
      <c r="C11" s="8">
        <f>G18+C16</f>
        <v>15155555.555555556</v>
      </c>
    </row>
    <row r="12" spans="1:10" x14ac:dyDescent="0.35">
      <c r="A12" s="3" t="s">
        <v>39</v>
      </c>
      <c r="B12" s="3" t="s">
        <v>28</v>
      </c>
      <c r="C12" s="9">
        <f>C11-C10</f>
        <v>15155555.555555556</v>
      </c>
      <c r="G12" s="11"/>
    </row>
    <row r="13" spans="1:10" x14ac:dyDescent="0.35">
      <c r="A13" s="3" t="s">
        <v>40</v>
      </c>
      <c r="B13" s="3" t="s">
        <v>3</v>
      </c>
      <c r="C13" s="5">
        <v>25</v>
      </c>
      <c r="G13" s="11">
        <f>250000*22</f>
        <v>5500000</v>
      </c>
    </row>
    <row r="14" spans="1:10" ht="31" x14ac:dyDescent="0.35">
      <c r="A14" s="3" t="s">
        <v>41</v>
      </c>
      <c r="B14" s="3" t="s">
        <v>2</v>
      </c>
      <c r="C14" s="10">
        <f>C12*C13/100</f>
        <v>3788888.888888889</v>
      </c>
      <c r="D14" s="1" t="s">
        <v>51</v>
      </c>
      <c r="F14" s="6"/>
      <c r="G14" s="11">
        <f>3000000</f>
        <v>3000000</v>
      </c>
      <c r="J14" s="6"/>
    </row>
    <row r="15" spans="1:10" x14ac:dyDescent="0.35">
      <c r="A15" s="3" t="s">
        <v>42</v>
      </c>
      <c r="B15" s="3" t="s">
        <v>1</v>
      </c>
      <c r="C15" s="9">
        <f>C12-C14</f>
        <v>11366666.666666668</v>
      </c>
      <c r="G15" s="11">
        <f>300000</f>
        <v>300000</v>
      </c>
    </row>
    <row r="16" spans="1:10" x14ac:dyDescent="0.35">
      <c r="A16" s="3" t="s">
        <v>43</v>
      </c>
      <c r="B16" s="3" t="s">
        <v>5</v>
      </c>
      <c r="C16" s="9">
        <f>IF(C8&lt;=0,"-",C9/C8)</f>
        <v>6355555.555555556</v>
      </c>
      <c r="G16" s="11">
        <f>SUM(G6:G15)</f>
        <v>123200000</v>
      </c>
    </row>
    <row r="17" spans="1:9" ht="31" x14ac:dyDescent="0.35">
      <c r="A17" s="3" t="s">
        <v>44</v>
      </c>
      <c r="B17" s="3" t="s">
        <v>15</v>
      </c>
      <c r="C17" s="4">
        <f>IF(C16="-","-",IF(C15+C16&lt;=0,"-",C9/(C15+C16)))</f>
        <v>3.2275862068965515</v>
      </c>
      <c r="D17" s="1" t="s">
        <v>58</v>
      </c>
      <c r="G17" s="11"/>
    </row>
    <row r="18" spans="1:9" x14ac:dyDescent="0.35">
      <c r="A18" s="3" t="s">
        <v>45</v>
      </c>
      <c r="B18" s="3" t="s">
        <v>20</v>
      </c>
      <c r="C18" s="5">
        <f>14+2+2</f>
        <v>18</v>
      </c>
      <c r="G18" s="11">
        <f>SUM(G13:G15)</f>
        <v>8800000</v>
      </c>
      <c r="I18" s="12">
        <f>G18/5*3</f>
        <v>5280000</v>
      </c>
    </row>
    <row r="19" spans="1:9" x14ac:dyDescent="0.35">
      <c r="A19" s="3" t="s">
        <v>46</v>
      </c>
      <c r="B19" s="3" t="s">
        <v>12</v>
      </c>
      <c r="C19" s="4">
        <f>IF(C7="год",((1+C18/100)^(1/1)-1)*100,IF(C7="полугодие",((1+C18/100)^(1/2)-1)*100,IF(C7="квартал",((1+C18/100)^(1/4)-1)*100,IF(C7="месяц",((1+C18/100)^(1/12)-1)*100,IF(C7="день",((1+C18/100)^(1/365)-1)*100,"-")))))</f>
        <v>1.3888430348409919</v>
      </c>
      <c r="G19" s="11"/>
    </row>
    <row r="20" spans="1:9" x14ac:dyDescent="0.35">
      <c r="A20" s="3" t="s">
        <v>47</v>
      </c>
      <c r="B20" s="3" t="s">
        <v>16</v>
      </c>
      <c r="C20" s="9">
        <f>IF(C19&lt;=0,"-",IF(C8&lt;=0,"-",(100*(C15+C16)/C19*(1-(1+C19/100)^-C8)-C9)/(1-(1+C19/100)^-C8)))</f>
        <v>786064985.40540707</v>
      </c>
      <c r="G20" s="11"/>
    </row>
    <row r="21" spans="1:9" x14ac:dyDescent="0.35">
      <c r="A21" s="3" t="s">
        <v>48</v>
      </c>
      <c r="B21" s="3" t="s">
        <v>17</v>
      </c>
      <c r="C21" s="4">
        <v>27.504369774111598</v>
      </c>
      <c r="G21" s="11"/>
    </row>
    <row r="22" spans="1:9" x14ac:dyDescent="0.35">
      <c r="A22" s="3" t="s">
        <v>49</v>
      </c>
      <c r="B22" s="3" t="s">
        <v>21</v>
      </c>
      <c r="C22" s="4">
        <f>IF(C7="год",((1+C21/100)^1-1)*100,IF(C7="полугодие",((1+C21/100)^2-1)*100,IF(C7="квартал",((1+C21/100)^4-1)*100,IF(C7="месяц",((1+C21/100)^12-1)*100,IF(C7="день",((1+C21/100)^365-1)*100,"-")))))</f>
        <v>1746.2938697791824</v>
      </c>
    </row>
    <row r="23" spans="1:9" x14ac:dyDescent="0.35">
      <c r="C23" s="7">
        <f>IF(C21&lt;=0,"-",IF(C8&lt;=0,"-",(100*(C15+C16)/C21*(1-(1+C21/100)^-C8)-C9)/(1-(1+C21/100)^-C8)))</f>
        <v>9.2321585280173248E-7</v>
      </c>
    </row>
  </sheetData>
  <mergeCells count="1">
    <mergeCell ref="A1:C1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C4B0-E150-483B-A8F0-993397BD460E}">
  <sheetPr>
    <pageSetUpPr fitToPage="1"/>
  </sheetPr>
  <dimension ref="A1:J21"/>
  <sheetViews>
    <sheetView zoomScale="80" zoomScaleNormal="80" workbookViewId="0">
      <selection activeCell="C9" sqref="C9"/>
    </sheetView>
  </sheetViews>
  <sheetFormatPr defaultRowHeight="15.5" x14ac:dyDescent="0.35"/>
  <cols>
    <col min="1" max="1" width="3.5" style="1" customWidth="1"/>
    <col min="2" max="2" width="69.9140625" style="1" bestFit="1" customWidth="1"/>
    <col min="3" max="3" width="23.75" style="1" bestFit="1" customWidth="1"/>
    <col min="4" max="16384" width="8.6640625" style="1"/>
  </cols>
  <sheetData>
    <row r="1" spans="1:10" x14ac:dyDescent="0.35">
      <c r="A1" s="16" t="s">
        <v>18</v>
      </c>
      <c r="B1" s="16"/>
      <c r="C1" s="16"/>
    </row>
    <row r="2" spans="1:10" ht="31" x14ac:dyDescent="0.35">
      <c r="A2" s="2" t="s">
        <v>50</v>
      </c>
      <c r="B2" s="2" t="s">
        <v>29</v>
      </c>
      <c r="C2" s="2" t="s">
        <v>11</v>
      </c>
    </row>
    <row r="3" spans="1:10" x14ac:dyDescent="0.35">
      <c r="A3" s="3" t="s">
        <v>30</v>
      </c>
      <c r="B3" s="3" t="s">
        <v>14</v>
      </c>
      <c r="C3" s="4" t="s">
        <v>10</v>
      </c>
    </row>
    <row r="4" spans="1:10" x14ac:dyDescent="0.35">
      <c r="A4" s="3" t="s">
        <v>31</v>
      </c>
      <c r="B4" s="3" t="s">
        <v>25</v>
      </c>
      <c r="C4" s="4" t="s">
        <v>9</v>
      </c>
    </row>
    <row r="5" spans="1:10" x14ac:dyDescent="0.35">
      <c r="A5" s="3" t="s">
        <v>32</v>
      </c>
      <c r="B5" s="3" t="s">
        <v>26</v>
      </c>
      <c r="C5" s="4" t="s">
        <v>27</v>
      </c>
    </row>
    <row r="6" spans="1:10" x14ac:dyDescent="0.35">
      <c r="A6" s="3" t="s">
        <v>33</v>
      </c>
      <c r="B6" s="3" t="s">
        <v>8</v>
      </c>
      <c r="C6" s="4" t="s">
        <v>7</v>
      </c>
    </row>
    <row r="7" spans="1:10" x14ac:dyDescent="0.35">
      <c r="A7" s="3" t="s">
        <v>34</v>
      </c>
      <c r="B7" s="3" t="s">
        <v>6</v>
      </c>
      <c r="C7" s="5"/>
    </row>
    <row r="8" spans="1:10" x14ac:dyDescent="0.35">
      <c r="A8" s="3" t="s">
        <v>35</v>
      </c>
      <c r="B8" s="3" t="s">
        <v>0</v>
      </c>
      <c r="C8" s="5"/>
    </row>
    <row r="9" spans="1:10" x14ac:dyDescent="0.35">
      <c r="A9" s="3" t="s">
        <v>36</v>
      </c>
      <c r="B9" s="3" t="s">
        <v>13</v>
      </c>
      <c r="C9" s="8"/>
    </row>
    <row r="10" spans="1:10" x14ac:dyDescent="0.35">
      <c r="A10" s="3" t="s">
        <v>37</v>
      </c>
      <c r="B10" s="3" t="s">
        <v>28</v>
      </c>
      <c r="C10" s="8"/>
    </row>
    <row r="11" spans="1:10" x14ac:dyDescent="0.35">
      <c r="A11" s="3" t="s">
        <v>38</v>
      </c>
      <c r="B11" s="3" t="s">
        <v>3</v>
      </c>
      <c r="C11" s="5"/>
    </row>
    <row r="12" spans="1:10" x14ac:dyDescent="0.35">
      <c r="A12" s="3" t="s">
        <v>39</v>
      </c>
      <c r="B12" s="3" t="s">
        <v>2</v>
      </c>
      <c r="C12" s="9">
        <f>C10*C11/100</f>
        <v>0</v>
      </c>
      <c r="F12" s="6"/>
      <c r="J12" s="6"/>
    </row>
    <row r="13" spans="1:10" x14ac:dyDescent="0.35">
      <c r="A13" s="3" t="s">
        <v>40</v>
      </c>
      <c r="B13" s="3" t="s">
        <v>1</v>
      </c>
      <c r="C13" s="9">
        <f>C10-C12</f>
        <v>0</v>
      </c>
    </row>
    <row r="14" spans="1:10" x14ac:dyDescent="0.35">
      <c r="A14" s="3" t="s">
        <v>41</v>
      </c>
      <c r="B14" s="3" t="s">
        <v>5</v>
      </c>
      <c r="C14" s="9" t="str">
        <f>IF(C8&lt;=0,"-",C9/C8)</f>
        <v>-</v>
      </c>
    </row>
    <row r="15" spans="1:10" x14ac:dyDescent="0.35">
      <c r="A15" s="3" t="s">
        <v>42</v>
      </c>
      <c r="B15" s="3" t="s">
        <v>15</v>
      </c>
      <c r="C15" s="4" t="str">
        <f>IF(C14="-","-",IF(C13+C14&lt;=0,"-",C9/(C13+C14)))</f>
        <v>-</v>
      </c>
    </row>
    <row r="16" spans="1:10" x14ac:dyDescent="0.35">
      <c r="A16" s="3" t="s">
        <v>43</v>
      </c>
      <c r="B16" s="3" t="s">
        <v>20</v>
      </c>
      <c r="C16" s="5"/>
    </row>
    <row r="17" spans="1:3" x14ac:dyDescent="0.35">
      <c r="A17" s="3" t="s">
        <v>44</v>
      </c>
      <c r="B17" s="3" t="s">
        <v>12</v>
      </c>
      <c r="C17" s="4" t="str">
        <f>IF(C7="год",((1+C16/100)^(1/1)-1)*100,IF(C7="полугодие",((1+C16/100)^(1/2)-1)*100,IF(C7="квартал",((1+C16/100)^(1/4)-1)*100,IF(C7="месяц",((1+C16/100)^(1/12)-1)*100,IF(C7="день",((1+C16/100)^(1/365)-1)*100,"-")))))</f>
        <v>-</v>
      </c>
    </row>
    <row r="18" spans="1:3" x14ac:dyDescent="0.35">
      <c r="A18" s="3" t="s">
        <v>45</v>
      </c>
      <c r="B18" s="3" t="s">
        <v>16</v>
      </c>
      <c r="C18" s="9" t="str">
        <f>IF(C17&lt;=0,"-",IF(C8&lt;=0,"-",(100*(C13+C14)/C17*(1-(1+C17/100)^-C8)-C9)/(1-(1+C17/100)^-C8)))</f>
        <v>-</v>
      </c>
    </row>
    <row r="19" spans="1:3" x14ac:dyDescent="0.35">
      <c r="A19" s="3" t="s">
        <v>46</v>
      </c>
      <c r="B19" s="3" t="s">
        <v>17</v>
      </c>
      <c r="C19" s="4" t="str">
        <f>C17</f>
        <v>-</v>
      </c>
    </row>
    <row r="20" spans="1:3" x14ac:dyDescent="0.35">
      <c r="A20" s="3" t="s">
        <v>47</v>
      </c>
      <c r="B20" s="3" t="s">
        <v>21</v>
      </c>
      <c r="C20" s="4" t="str">
        <f>IF(C7="год",((1+C19/100)^1-1)*100,IF(C7="полугодие",((1+C19/100)^2-1)*100,IF(C7="квартал",((1+C19/100)^4-1)*100,IF(C7="месяц",((1+C19/100)^12-1)*100,IF(C7="день",((1+C19/100)^365-1)*100,"-")))))</f>
        <v>-</v>
      </c>
    </row>
    <row r="21" spans="1:3" x14ac:dyDescent="0.35">
      <c r="C21" s="7" t="str">
        <f>IF(C19&lt;=0,"-",IF(C8&lt;=0,"-",(100*(C13+C14)/C19*(1-(1+C19/100)^-C8)-C9)/(1-(1+C19/100)^-C8)))</f>
        <v>-</v>
      </c>
    </row>
  </sheetData>
  <mergeCells count="1">
    <mergeCell ref="A1:C1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ОИПП-1.Х</vt:lpstr>
      <vt:lpstr>ОИПП-2.Х</vt:lpstr>
      <vt:lpstr>ОИПП-3.Х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2023-04-25T20:24:14Z</cp:lastPrinted>
  <dcterms:created xsi:type="dcterms:W3CDTF">2023-04-20T09:19:42Z</dcterms:created>
  <dcterms:modified xsi:type="dcterms:W3CDTF">2026-09-05T06:51:31Z</dcterms:modified>
</cp:coreProperties>
</file>