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Бизнес-план" sheetId="1" r:id="rId4"/>
    <sheet name="Ключевые показатели" sheetId="2" r:id="rId5"/>
    <sheet name="Каналы привлечения" sheetId="3" r:id="rId6"/>
    <sheet name="ПРОДУКТОВЫЙ ROADMAP" sheetId="4" r:id="rId7"/>
  </sheets>
</workbook>
</file>

<file path=xl/sharedStrings.xml><?xml version="1.0" encoding="utf-8"?>
<sst xmlns="http://schemas.openxmlformats.org/spreadsheetml/2006/main" uniqueCount="124">
  <si>
    <t>Servicear_этап2 (11.2023 - запуск маркетплейса)</t>
  </si>
  <si>
    <t>Чистая прибыль в мес</t>
  </si>
  <si>
    <t>Порядковый номер месяца</t>
  </si>
  <si>
    <t>Итог</t>
  </si>
  <si>
    <t xml:space="preserve">Средний чек </t>
  </si>
  <si>
    <t>За 12 мес</t>
  </si>
  <si>
    <t>За 2-й год</t>
  </si>
  <si>
    <t>За 3-й год</t>
  </si>
  <si>
    <t>Продажи ВСЕГО</t>
  </si>
  <si>
    <t>Продажи</t>
  </si>
  <si>
    <t>Увеличение рекламного охвата в мес</t>
  </si>
  <si>
    <t>Кол-во потенциальных клиентов (рекламный охват)</t>
  </si>
  <si>
    <t>Конверсия в интерес</t>
  </si>
  <si>
    <t>Интерес (пользуются приложением)</t>
  </si>
  <si>
    <t>Конверсия в новые покупки</t>
  </si>
  <si>
    <t>Коэффициент запуска и сезонности</t>
  </si>
  <si>
    <t>Оплаченные новые покупки</t>
  </si>
  <si>
    <t>Среднее число новых покупок в день</t>
  </si>
  <si>
    <t>Итого оплаченные покупки</t>
  </si>
  <si>
    <t>Оборот</t>
  </si>
  <si>
    <t>Комиссия сервиса %</t>
  </si>
  <si>
    <t>Комиссия сервиса</t>
  </si>
  <si>
    <t>Аренда объектов + пакеты</t>
  </si>
  <si>
    <t>Итого объектов в базе</t>
  </si>
  <si>
    <t>Создание нового объекта в мес</t>
  </si>
  <si>
    <t>Цена аренды объекта</t>
  </si>
  <si>
    <t>Итого  Стоимость аренды объекта</t>
  </si>
  <si>
    <t>Покупка пакетов шт</t>
  </si>
  <si>
    <t>Средний чек за пакет</t>
  </si>
  <si>
    <t>Итого  Стоимость пакетов</t>
  </si>
  <si>
    <t>Изготовление 3D объекта</t>
  </si>
  <si>
    <t>Итого Изготовление 3D объекта</t>
  </si>
  <si>
    <t>Себестоимость продаж</t>
  </si>
  <si>
    <t>Изготовление 3D объекта заказчика</t>
  </si>
  <si>
    <t>Изготовление 3D объекта Себе Шт</t>
  </si>
  <si>
    <t>Изготовление 3D объекта Цена</t>
  </si>
  <si>
    <t xml:space="preserve">Дивиденды производителям </t>
  </si>
  <si>
    <t>Дивиденды дизайнерам</t>
  </si>
  <si>
    <t>Отчисления за аренду моделей</t>
  </si>
  <si>
    <t>Отчисления за Комиссию от онлайн продаж</t>
  </si>
  <si>
    <t>Доля платежей картами</t>
  </si>
  <si>
    <t>Комиссия за эквайринг/apple</t>
  </si>
  <si>
    <t>Стоимость эквайринга</t>
  </si>
  <si>
    <t>Валовая прибыль</t>
  </si>
  <si>
    <t>Управленческие расходы</t>
  </si>
  <si>
    <t>Фот</t>
  </si>
  <si>
    <t xml:space="preserve">АУП и коммерч. Перс. </t>
  </si>
  <si>
    <t>SEO</t>
  </si>
  <si>
    <t>TCO</t>
  </si>
  <si>
    <t>Менеджер B2B</t>
  </si>
  <si>
    <t>Директор по маркетингу</t>
  </si>
  <si>
    <t>Финансовый директор</t>
  </si>
  <si>
    <t>Бухгалтер</t>
  </si>
  <si>
    <t>Маркетолог</t>
  </si>
  <si>
    <t>Производственный персонал</t>
  </si>
  <si>
    <t>Программисты</t>
  </si>
  <si>
    <t>SMM менеджер</t>
  </si>
  <si>
    <t>PR менеджер</t>
  </si>
  <si>
    <t>Фотограф</t>
  </si>
  <si>
    <t>Уборщица</t>
  </si>
  <si>
    <t>Социальные взносы</t>
  </si>
  <si>
    <t>Реклама/Таргет</t>
  </si>
  <si>
    <t>Поддержка сайта(лендинг) и CRM</t>
  </si>
  <si>
    <t>Разработка ui/ux дизайна</t>
  </si>
  <si>
    <t>Бухгалтерия (аутсорсинг)</t>
  </si>
  <si>
    <t>Общехозяйственные расходы/оборудование</t>
  </si>
  <si>
    <t>EBITDA</t>
  </si>
  <si>
    <t>Амортизация инвестиционных расходов</t>
  </si>
  <si>
    <t>Проценты по займам и кредитам</t>
  </si>
  <si>
    <t>Прибыль до налогообложения</t>
  </si>
  <si>
    <t>Прибыль до налогообложения нарастающим итогом</t>
  </si>
  <si>
    <t>Налог на доходы ()</t>
  </si>
  <si>
    <t>Чистая прибыль</t>
  </si>
  <si>
    <t>Соучредитель 1</t>
  </si>
  <si>
    <t>Соучредитель 2</t>
  </si>
  <si>
    <t>Развитие проекта</t>
  </si>
  <si>
    <t>Чистая прибыль нарастающим итогом</t>
  </si>
  <si>
    <t>Рентабельность к чистой прибыли</t>
  </si>
  <si>
    <t>Рентабельность собственного капитала</t>
  </si>
  <si>
    <t>Инвестиционные расходы</t>
  </si>
  <si>
    <t>Покупка серверов</t>
  </si>
  <si>
    <t>Изменение дебиторской задолженности</t>
  </si>
  <si>
    <t>Изменение кредиторской задолженности (налоги)</t>
  </si>
  <si>
    <t>CashFlow по текущей и инвестиционной деятельности</t>
  </si>
  <si>
    <t>CashFlow по текущей и инвестиционной деятельности, нарастающим итогом</t>
  </si>
  <si>
    <t>CashFlow по финансовой деятельности</t>
  </si>
  <si>
    <t>Получение инвестиций, кредитов, займов</t>
  </si>
  <si>
    <t>Остаток задолженности по финансовой деятельности</t>
  </si>
  <si>
    <t>CashFlow, всего по текущей, инвестиционной и фин. деятельности</t>
  </si>
  <si>
    <t>CashFlow всего, нарастающим итогом (остаток на р/с и в кассе)</t>
  </si>
  <si>
    <t>Этап 1</t>
  </si>
  <si>
    <t>Этап 2</t>
  </si>
  <si>
    <t>Этап 3</t>
  </si>
  <si>
    <t>Полугодие 1</t>
  </si>
  <si>
    <t>Полугодие 2</t>
  </si>
  <si>
    <t>Полугодие 3</t>
  </si>
  <si>
    <t>Полугодие 4</t>
  </si>
  <si>
    <t>Полугодие 5</t>
  </si>
  <si>
    <t xml:space="preserve">Целевой рынок </t>
  </si>
  <si>
    <t>6 млрд руб</t>
  </si>
  <si>
    <t>30 млрд руб</t>
  </si>
  <si>
    <t>Пользователей, после отвала (churn)</t>
  </si>
  <si>
    <t>Оплаченные покупки, шт</t>
  </si>
  <si>
    <t>Доля рынка, %</t>
  </si>
  <si>
    <t>Выручка</t>
  </si>
  <si>
    <t>Расходы</t>
  </si>
  <si>
    <t>Переменные</t>
  </si>
  <si>
    <t>Постоянные</t>
  </si>
  <si>
    <t>EBITDA Margin, %</t>
  </si>
  <si>
    <t>Tаблица 1</t>
  </si>
  <si>
    <t>Пользователей</t>
  </si>
  <si>
    <t>Реклама VK</t>
  </si>
  <si>
    <t>Билборд</t>
  </si>
  <si>
    <t>УК</t>
  </si>
  <si>
    <t>Продукт</t>
  </si>
  <si>
    <t>Q4 2022</t>
  </si>
  <si>
    <t>Q1 2023</t>
  </si>
  <si>
    <t>Q2 2023</t>
  </si>
  <si>
    <t>Q3 2023</t>
  </si>
  <si>
    <t>Q4 2023</t>
  </si>
  <si>
    <t>Сервис для расчета стоимости ремонта</t>
  </si>
  <si>
    <t>Сервис для примерки мебели</t>
  </si>
  <si>
    <t>Благоустройство территории</t>
  </si>
  <si>
    <t>Маркетплейс в AR мебели и строительных услуг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</si>
</sst>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 [$₽-419]"/>
    <numFmt numFmtId="60" formatCode="0 [$₽-419]"/>
    <numFmt numFmtId="61" formatCode="dd.mm.yyyy"/>
    <numFmt numFmtId="62" formatCode="#,##0%"/>
    <numFmt numFmtId="63" formatCode="#,##0.00%"/>
    <numFmt numFmtId="64" formatCode="#,##0[$₽-419]"/>
  </numFmts>
  <fonts count="20">
    <font>
      <sz val="10"/>
      <color indexed="8"/>
      <name val="Helvetica Neue"/>
    </font>
    <font>
      <sz val="10"/>
      <color indexed="8"/>
      <name val="Helvetica Neue Light"/>
    </font>
    <font>
      <sz val="12"/>
      <color indexed="8"/>
      <name val="Helvetica Neue Medium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b val="1"/>
      <i val="1"/>
      <sz val="10"/>
      <color indexed="8"/>
      <name val="Helvetica Neue"/>
    </font>
    <font>
      <i val="1"/>
      <sz val="10"/>
      <color indexed="8"/>
      <name val="Helvetica Neue"/>
    </font>
    <font>
      <b val="1"/>
      <i val="1"/>
      <u val="single"/>
      <sz val="10"/>
      <color indexed="8"/>
      <name val="Helvetica Neue"/>
    </font>
    <font>
      <shadow val="1"/>
      <sz val="12"/>
      <color indexed="9"/>
      <name val="Helvetica Neue Medium"/>
    </font>
    <font>
      <sz val="10"/>
      <color indexed="25"/>
      <name val="Helvetica Neue"/>
    </font>
    <font>
      <sz val="11"/>
      <color indexed="8"/>
      <name val="Helvetica Neue"/>
    </font>
    <font>
      <sz val="12"/>
      <color indexed="8"/>
      <name val="Helvetica Neue"/>
    </font>
    <font>
      <sz val="10"/>
      <color indexed="9"/>
      <name val="Benzin Regular"/>
    </font>
    <font>
      <sz val="10"/>
      <color indexed="8"/>
      <name val="Benzin Regular"/>
    </font>
    <font>
      <sz val="10"/>
      <color indexed="8"/>
      <name val="Benzin Bold"/>
    </font>
    <font>
      <sz val="10"/>
      <color indexed="34"/>
      <name val="Benzin Bold"/>
    </font>
    <font>
      <sz val="16"/>
      <color indexed="9"/>
      <name val="Helvetica Neue"/>
    </font>
    <font>
      <sz val="13"/>
      <color indexed="8"/>
      <name val="Helvetica Neue"/>
    </font>
    <font>
      <sz val="9"/>
      <color indexed="8"/>
      <name val="Benzin Bold"/>
    </font>
    <font>
      <sz val="9"/>
      <color indexed="8"/>
      <name val="Benzin Medium"/>
    </font>
  </fonts>
  <fills count="1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gradientFill type="linear" degree="90">
        <stop position="0">
          <color rgb="fffdd226"/>
        </stop>
        <stop position="1">
          <color rgb="ffdda30d"/>
        </stop>
      </gradient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8"/>
        <bgColor auto="1"/>
      </patternFill>
    </fill>
  </fills>
  <borders count="32"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/>
      <top style="thin">
        <color indexed="11"/>
      </top>
      <bottom style="thin">
        <color indexed="13"/>
      </bottom>
      <diagonal/>
    </border>
    <border>
      <left/>
      <right style="thin">
        <color indexed="11"/>
      </right>
      <top style="thin">
        <color indexed="13"/>
      </top>
      <bottom style="dotted">
        <color indexed="16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dotted">
        <color indexed="16"/>
      </bottom>
      <diagonal/>
    </border>
    <border>
      <left style="thin">
        <color indexed="13"/>
      </left>
      <right style="thin">
        <color indexed="17"/>
      </right>
      <top style="thin">
        <color indexed="13"/>
      </top>
      <bottom style="dotted">
        <color indexed="16"/>
      </bottom>
      <diagonal/>
    </border>
    <border>
      <left style="thin">
        <color indexed="17"/>
      </left>
      <right style="thin">
        <color indexed="17"/>
      </right>
      <top style="thin">
        <color indexed="13"/>
      </top>
      <bottom style="dotted">
        <color indexed="16"/>
      </bottom>
      <diagonal/>
    </border>
    <border>
      <left style="thin">
        <color indexed="17"/>
      </left>
      <right/>
      <top style="thin">
        <color indexed="13"/>
      </top>
      <bottom style="dotted">
        <color indexed="16"/>
      </bottom>
      <diagonal/>
    </border>
    <border>
      <left/>
      <right style="thin">
        <color indexed="11"/>
      </right>
      <top style="dotted">
        <color indexed="16"/>
      </top>
      <bottom style="dotted">
        <color indexed="16"/>
      </bottom>
      <diagonal/>
    </border>
    <border>
      <left style="thin">
        <color indexed="11"/>
      </left>
      <right style="thin">
        <color indexed="13"/>
      </right>
      <top style="dotted">
        <color indexed="16"/>
      </top>
      <bottom style="dotted">
        <color indexed="16"/>
      </bottom>
      <diagonal/>
    </border>
    <border>
      <left style="thin">
        <color indexed="13"/>
      </left>
      <right style="thin">
        <color indexed="17"/>
      </right>
      <top style="dotted">
        <color indexed="16"/>
      </top>
      <bottom style="dotted">
        <color indexed="16"/>
      </bottom>
      <diagonal/>
    </border>
    <border>
      <left style="thin">
        <color indexed="17"/>
      </left>
      <right style="thin">
        <color indexed="17"/>
      </right>
      <top style="dotted">
        <color indexed="16"/>
      </top>
      <bottom style="dotted">
        <color indexed="16"/>
      </bottom>
      <diagonal/>
    </border>
    <border>
      <left style="thin">
        <color indexed="17"/>
      </left>
      <right/>
      <top style="dotted">
        <color indexed="16"/>
      </top>
      <bottom style="dotted">
        <color indexed="16"/>
      </bottom>
      <diagonal/>
    </border>
    <border>
      <left/>
      <right style="thin">
        <color indexed="11"/>
      </right>
      <top style="dotted">
        <color indexed="16"/>
      </top>
      <bottom/>
      <diagonal/>
    </border>
    <border>
      <left style="thin">
        <color indexed="11"/>
      </left>
      <right style="thin">
        <color indexed="13"/>
      </right>
      <top style="dotted">
        <color indexed="16"/>
      </top>
      <bottom/>
      <diagonal/>
    </border>
    <border>
      <left style="thin">
        <color indexed="13"/>
      </left>
      <right style="thin">
        <color indexed="17"/>
      </right>
      <top style="dotted">
        <color indexed="16"/>
      </top>
      <bottom/>
      <diagonal/>
    </border>
    <border>
      <left style="thin">
        <color indexed="17"/>
      </left>
      <right style="thin">
        <color indexed="17"/>
      </right>
      <top style="dotted">
        <color indexed="16"/>
      </top>
      <bottom/>
      <diagonal/>
    </border>
    <border>
      <left style="thin">
        <color indexed="17"/>
      </left>
      <right/>
      <top style="dotted">
        <color indexed="16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2"/>
      </bottom>
      <diagonal/>
    </border>
    <border>
      <left style="thin">
        <color indexed="30"/>
      </left>
      <right style="thin">
        <color indexed="32"/>
      </right>
      <top style="thin">
        <color indexed="32"/>
      </top>
      <bottom style="thin">
        <color indexed="30"/>
      </bottom>
      <diagonal/>
    </border>
    <border>
      <left style="thin">
        <color indexed="32"/>
      </left>
      <right style="thin">
        <color indexed="30"/>
      </right>
      <top style="thin">
        <color indexed="3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2"/>
      </top>
      <bottom style="thin">
        <color indexed="30"/>
      </bottom>
      <diagonal/>
    </border>
    <border>
      <left style="thin">
        <color indexed="30"/>
      </left>
      <right style="thin">
        <color indexed="32"/>
      </right>
      <top style="thin">
        <color indexed="30"/>
      </top>
      <bottom style="thin">
        <color indexed="30"/>
      </bottom>
      <diagonal/>
    </border>
    <border>
      <left style="thin">
        <color indexed="32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2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vertical="top" wrapText="1"/>
    </xf>
    <xf numFmtId="59" fontId="3" fillId="2" borderId="2" applyNumberFormat="1" applyFont="1" applyFill="1" applyBorder="1" applyAlignment="1" applyProtection="0">
      <alignment vertical="top" wrapText="1"/>
    </xf>
    <xf numFmtId="0" fontId="3" fillId="2" borderId="2" applyNumberFormat="0" applyFont="1" applyFill="1" applyBorder="1" applyAlignment="1" applyProtection="0">
      <alignment vertical="top" wrapText="1"/>
    </xf>
    <xf numFmtId="59" fontId="3" fillId="2" borderId="3" applyNumberFormat="1" applyFont="1" applyFill="1" applyBorder="1" applyAlignment="1" applyProtection="0">
      <alignment vertical="top" wrapText="1"/>
    </xf>
    <xf numFmtId="49" fontId="3" fillId="2" borderId="4" applyNumberFormat="1" applyFont="1" applyFill="1" applyBorder="1" applyAlignment="1" applyProtection="0">
      <alignment vertical="top" wrapText="1"/>
    </xf>
    <xf numFmtId="1" fontId="3" fillId="3" borderId="5" applyNumberFormat="1" applyFont="1" applyFill="1" applyBorder="1" applyAlignment="1" applyProtection="0">
      <alignment vertical="top" wrapText="1"/>
    </xf>
    <xf numFmtId="0" fontId="3" fillId="2" borderId="5" applyNumberFormat="1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vertical="top" wrapText="1"/>
    </xf>
    <xf numFmtId="49" fontId="3" fillId="2" borderId="7" applyNumberFormat="1" applyFont="1" applyFill="1" applyBorder="1" applyAlignment="1" applyProtection="0">
      <alignment vertical="top" wrapText="1"/>
    </xf>
    <xf numFmtId="60" fontId="3" fillId="4" borderId="8" applyNumberFormat="1" applyFont="1" applyFill="1" applyBorder="1" applyAlignment="1" applyProtection="0">
      <alignment vertical="top" wrapText="1"/>
    </xf>
    <xf numFmtId="0" fontId="3" fillId="2" borderId="8" applyNumberFormat="0" applyFont="1" applyFill="1" applyBorder="1" applyAlignment="1" applyProtection="0">
      <alignment vertical="top" wrapText="1"/>
    </xf>
    <xf numFmtId="61" fontId="3" fillId="5" borderId="8" applyNumberFormat="1" applyFont="1" applyFill="1" applyBorder="1" applyAlignment="1" applyProtection="0">
      <alignment vertical="top" wrapText="1"/>
    </xf>
    <xf numFmtId="61" fontId="3" fillId="2" borderId="8" applyNumberFormat="1" applyFont="1" applyFill="1" applyBorder="1" applyAlignment="1" applyProtection="0">
      <alignment vertical="top" wrapText="1"/>
    </xf>
    <xf numFmtId="49" fontId="3" fillId="2" borderId="8" applyNumberFormat="1" applyFont="1" applyFill="1" applyBorder="1" applyAlignment="1" applyProtection="0">
      <alignment vertical="top" wrapText="1"/>
    </xf>
    <xf numFmtId="49" fontId="3" fillId="2" borderId="9" applyNumberFormat="1" applyFont="1" applyFill="1" applyBorder="1" applyAlignment="1" applyProtection="0">
      <alignment vertical="top" wrapText="1"/>
    </xf>
    <xf numFmtId="49" fontId="4" fillId="6" borderId="10" applyNumberFormat="1" applyFont="1" applyFill="1" applyBorder="1" applyAlignment="1" applyProtection="0">
      <alignment vertical="top" wrapText="1"/>
    </xf>
    <xf numFmtId="3" fontId="4" fillId="6" borderId="11" applyNumberFormat="1" applyFont="1" applyFill="1" applyBorder="1" applyAlignment="1" applyProtection="0">
      <alignment vertical="top" wrapText="1"/>
    </xf>
    <xf numFmtId="3" fontId="4" fillId="6" borderId="12" applyNumberFormat="1" applyFont="1" applyFill="1" applyBorder="1" applyAlignment="1" applyProtection="0">
      <alignment vertical="top" wrapText="1"/>
    </xf>
    <xf numFmtId="59" fontId="4" fillId="6" borderId="13" applyNumberFormat="1" applyFont="1" applyFill="1" applyBorder="1" applyAlignment="1" applyProtection="0">
      <alignment vertical="top" wrapText="1"/>
    </xf>
    <xf numFmtId="59" fontId="4" borderId="13" applyNumberFormat="1" applyFont="1" applyFill="0" applyBorder="1" applyAlignment="1" applyProtection="0">
      <alignment vertical="top" wrapText="1"/>
    </xf>
    <xf numFmtId="59" fontId="4" borderId="14" applyNumberFormat="1" applyFont="1" applyFill="0" applyBorder="1" applyAlignment="1" applyProtection="0">
      <alignment vertical="top" wrapText="1"/>
    </xf>
    <xf numFmtId="49" fontId="4" fillId="6" borderId="15" applyNumberFormat="1" applyFont="1" applyFill="1" applyBorder="1" applyAlignment="1" applyProtection="0">
      <alignment vertical="top" wrapText="1"/>
    </xf>
    <xf numFmtId="3" fontId="4" fillId="6" borderId="16" applyNumberFormat="1" applyFont="1" applyFill="1" applyBorder="1" applyAlignment="1" applyProtection="0">
      <alignment vertical="top" wrapText="1"/>
    </xf>
    <xf numFmtId="3" fontId="4" fillId="6" borderId="17" applyNumberFormat="1" applyFont="1" applyFill="1" applyBorder="1" applyAlignment="1" applyProtection="0">
      <alignment vertical="top" wrapText="1"/>
    </xf>
    <xf numFmtId="59" fontId="4" fillId="6" borderId="18" applyNumberFormat="1" applyFont="1" applyFill="1" applyBorder="1" applyAlignment="1" applyProtection="0">
      <alignment vertical="top" wrapText="1"/>
    </xf>
    <xf numFmtId="59" fontId="4" fillId="7" borderId="18" applyNumberFormat="1" applyFont="1" applyFill="1" applyBorder="1" applyAlignment="1" applyProtection="0">
      <alignment vertical="top" wrapText="1"/>
    </xf>
    <xf numFmtId="59" fontId="4" fillId="7" borderId="19" applyNumberFormat="1" applyFont="1" applyFill="1" applyBorder="1" applyAlignment="1" applyProtection="0">
      <alignment vertical="top" wrapText="1"/>
    </xf>
    <xf numFmtId="49" fontId="0" fillId="8" borderId="15" applyNumberFormat="1" applyFont="1" applyFill="1" applyBorder="1" applyAlignment="1" applyProtection="0">
      <alignment vertical="top" wrapText="1"/>
    </xf>
    <xf numFmtId="3" fontId="4" fillId="8" borderId="16" applyNumberFormat="1" applyFont="1" applyFill="1" applyBorder="1" applyAlignment="1" applyProtection="0">
      <alignment vertical="top" wrapText="1"/>
    </xf>
    <xf numFmtId="3" fontId="1" borderId="17" applyNumberFormat="1" applyFont="1" applyFill="0" applyBorder="1" applyAlignment="1" applyProtection="0">
      <alignment vertical="top" wrapText="1"/>
    </xf>
    <xf numFmtId="3" fontId="1" borderId="18" applyNumberFormat="1" applyFont="1" applyFill="0" applyBorder="1" applyAlignment="1" applyProtection="0">
      <alignment vertical="top" wrapText="1"/>
    </xf>
    <xf numFmtId="3" fontId="4" borderId="18" applyNumberFormat="1" applyFont="1" applyFill="0" applyBorder="1" applyAlignment="1" applyProtection="0">
      <alignment vertical="top" wrapText="1"/>
    </xf>
    <xf numFmtId="3" fontId="4" borderId="19" applyNumberFormat="1" applyFont="1" applyFill="0" applyBorder="1" applyAlignment="1" applyProtection="0">
      <alignment vertical="top" wrapText="1"/>
    </xf>
    <xf numFmtId="49" fontId="0" borderId="15" applyNumberFormat="1" applyFont="1" applyFill="0" applyBorder="1" applyAlignment="1" applyProtection="0">
      <alignment vertical="top" wrapText="1"/>
    </xf>
    <xf numFmtId="3" fontId="4" fillId="9" borderId="16" applyNumberFormat="1" applyFont="1" applyFill="1" applyBorder="1" applyAlignment="1" applyProtection="0">
      <alignment vertical="top" wrapText="1"/>
    </xf>
    <xf numFmtId="3" fontId="1" fillId="7" borderId="17" applyNumberFormat="1" applyFont="1" applyFill="1" applyBorder="1" applyAlignment="1" applyProtection="0">
      <alignment vertical="top" wrapText="1"/>
    </xf>
    <xf numFmtId="3" fontId="1" fillId="7" borderId="18" applyNumberFormat="1" applyFont="1" applyFill="1" applyBorder="1" applyAlignment="1" applyProtection="0">
      <alignment vertical="top" wrapText="1"/>
    </xf>
    <xf numFmtId="9" fontId="4" fillId="9" borderId="16" applyNumberFormat="1" applyFont="1" applyFill="1" applyBorder="1" applyAlignment="1" applyProtection="0">
      <alignment vertical="top" wrapText="1"/>
    </xf>
    <xf numFmtId="9" fontId="1" borderId="17" applyNumberFormat="1" applyFont="1" applyFill="0" applyBorder="1" applyAlignment="1" applyProtection="0">
      <alignment vertical="top" wrapText="1"/>
    </xf>
    <xf numFmtId="9" fontId="1" borderId="18" applyNumberFormat="1" applyFont="1" applyFill="0" applyBorder="1" applyAlignment="1" applyProtection="0">
      <alignment vertical="top" wrapText="1"/>
    </xf>
    <xf numFmtId="9" fontId="4" borderId="18" applyNumberFormat="1" applyFont="1" applyFill="0" applyBorder="1" applyAlignment="1" applyProtection="0">
      <alignment vertical="top" wrapText="1"/>
    </xf>
    <xf numFmtId="9" fontId="4" borderId="19" applyNumberFormat="1" applyFont="1" applyFill="0" applyBorder="1" applyAlignment="1" applyProtection="0">
      <alignment vertical="top" wrapText="1"/>
    </xf>
    <xf numFmtId="9" fontId="4" fillId="10" borderId="16" applyNumberFormat="1" applyFont="1" applyFill="1" applyBorder="1" applyAlignment="1" applyProtection="0">
      <alignment vertical="top" wrapText="1"/>
    </xf>
    <xf numFmtId="0" fontId="1" fillId="7" borderId="17" applyNumberFormat="1" applyFont="1" applyFill="1" applyBorder="1" applyAlignment="1" applyProtection="0">
      <alignment vertical="top" wrapText="1"/>
    </xf>
    <xf numFmtId="1" fontId="1" fillId="7" borderId="18" applyNumberFormat="1" applyFont="1" applyFill="1" applyBorder="1" applyAlignment="1" applyProtection="0">
      <alignment vertical="top" wrapText="1"/>
    </xf>
    <xf numFmtId="62" fontId="4" fillId="9" borderId="16" applyNumberFormat="1" applyFont="1" applyFill="1" applyBorder="1" applyAlignment="1" applyProtection="0">
      <alignment vertical="top" wrapText="1"/>
    </xf>
    <xf numFmtId="62" fontId="1" borderId="17" applyNumberFormat="1" applyFont="1" applyFill="0" applyBorder="1" applyAlignment="1" applyProtection="0">
      <alignment vertical="top" wrapText="1"/>
    </xf>
    <xf numFmtId="49" fontId="5" borderId="15" applyNumberFormat="1" applyFont="1" applyFill="0" applyBorder="1" applyAlignment="1" applyProtection="0">
      <alignment vertical="top" wrapText="1"/>
    </xf>
    <xf numFmtId="62" fontId="5" borderId="16" applyNumberFormat="1" applyFont="1" applyFill="0" applyBorder="1" applyAlignment="1" applyProtection="0">
      <alignment vertical="top" wrapText="1"/>
    </xf>
    <xf numFmtId="62" fontId="5" fillId="7" borderId="17" applyNumberFormat="1" applyFont="1" applyFill="1" applyBorder="1" applyAlignment="1" applyProtection="0">
      <alignment vertical="top" wrapText="1"/>
    </xf>
    <xf numFmtId="62" fontId="5" fillId="7" borderId="18" applyNumberFormat="1" applyFont="1" applyFill="1" applyBorder="1" applyAlignment="1" applyProtection="0">
      <alignment vertical="top" wrapText="1"/>
    </xf>
    <xf numFmtId="62" fontId="5" fillId="7" borderId="19" applyNumberFormat="1" applyFont="1" applyFill="1" applyBorder="1" applyAlignment="1" applyProtection="0">
      <alignment vertical="top" wrapText="1"/>
    </xf>
    <xf numFmtId="2" fontId="4" fillId="3" borderId="16" applyNumberFormat="1" applyFont="1" applyFill="1" applyBorder="1" applyAlignment="1" applyProtection="0">
      <alignment vertical="top" wrapText="1"/>
    </xf>
    <xf numFmtId="0" fontId="1" borderId="17" applyNumberFormat="1" applyFont="1" applyFill="0" applyBorder="1" applyAlignment="1" applyProtection="0">
      <alignment vertical="top" wrapText="1"/>
    </xf>
    <xf numFmtId="49" fontId="6" borderId="15" applyNumberFormat="1" applyFont="1" applyFill="0" applyBorder="1" applyAlignment="1" applyProtection="0">
      <alignment vertical="top" wrapText="1"/>
    </xf>
    <xf numFmtId="0" fontId="5" borderId="16" applyNumberFormat="1" applyFont="1" applyFill="0" applyBorder="1" applyAlignment="1" applyProtection="0">
      <alignment vertical="top" wrapText="1"/>
    </xf>
    <xf numFmtId="0" fontId="6" fillId="7" borderId="17" applyNumberFormat="1" applyFont="1" applyFill="1" applyBorder="1" applyAlignment="1" applyProtection="0">
      <alignment vertical="top" wrapText="1"/>
    </xf>
    <xf numFmtId="3" fontId="6" fillId="7" borderId="18" applyNumberFormat="1" applyFont="1" applyFill="1" applyBorder="1" applyAlignment="1" applyProtection="0">
      <alignment vertical="top" wrapText="1"/>
    </xf>
    <xf numFmtId="3" fontId="4" fillId="7" borderId="18" applyNumberFormat="1" applyFont="1" applyFill="1" applyBorder="1" applyAlignment="1" applyProtection="0">
      <alignment vertical="top" wrapText="1"/>
    </xf>
    <xf numFmtId="3" fontId="4" fillId="7" borderId="19" applyNumberFormat="1" applyFont="1" applyFill="1" applyBorder="1" applyAlignment="1" applyProtection="0">
      <alignment vertical="top" wrapText="1"/>
    </xf>
    <xf numFmtId="59" fontId="4" fillId="9" borderId="16" applyNumberFormat="1" applyFont="1" applyFill="1" applyBorder="1" applyAlignment="1" applyProtection="0">
      <alignment vertical="top" wrapText="1"/>
    </xf>
    <xf numFmtId="59" fontId="1" fillId="7" borderId="17" applyNumberFormat="1" applyFont="1" applyFill="1" applyBorder="1" applyAlignment="1" applyProtection="0">
      <alignment vertical="top" wrapText="1"/>
    </xf>
    <xf numFmtId="59" fontId="1" fillId="7" borderId="18" applyNumberFormat="1" applyFont="1" applyFill="1" applyBorder="1" applyAlignment="1" applyProtection="0">
      <alignment vertical="top" wrapText="1"/>
    </xf>
    <xf numFmtId="59" fontId="4" borderId="18" applyNumberFormat="1" applyFont="1" applyFill="0" applyBorder="1" applyAlignment="1" applyProtection="0">
      <alignment vertical="top" wrapText="1"/>
    </xf>
    <xf numFmtId="59" fontId="4" borderId="19" applyNumberFormat="1" applyFont="1" applyFill="0" applyBorder="1" applyAlignment="1" applyProtection="0">
      <alignment vertical="top" wrapText="1"/>
    </xf>
    <xf numFmtId="59" fontId="4" fillId="8" borderId="16" applyNumberFormat="1" applyFont="1" applyFill="1" applyBorder="1" applyAlignment="1" applyProtection="0">
      <alignment vertical="top" wrapText="1"/>
    </xf>
    <xf numFmtId="3" fontId="5" fillId="9" borderId="16" applyNumberFormat="1" applyFont="1" applyFill="1" applyBorder="1" applyAlignment="1" applyProtection="0">
      <alignment vertical="top" wrapText="1"/>
    </xf>
    <xf numFmtId="3" fontId="6" borderId="17" applyNumberFormat="1" applyFont="1" applyFill="0" applyBorder="1" applyAlignment="1" applyProtection="0">
      <alignment vertical="top" wrapText="1"/>
    </xf>
    <xf numFmtId="59" fontId="6" borderId="18" applyNumberFormat="1" applyFont="1" applyFill="0" applyBorder="1" applyAlignment="1" applyProtection="0">
      <alignment vertical="top" wrapText="1"/>
    </xf>
    <xf numFmtId="59" fontId="5" borderId="18" applyNumberFormat="1" applyFont="1" applyFill="0" applyBorder="1" applyAlignment="1" applyProtection="0">
      <alignment vertical="top" wrapText="1"/>
    </xf>
    <xf numFmtId="59" fontId="5" borderId="19" applyNumberFormat="1" applyFont="1" applyFill="0" applyBorder="1" applyAlignment="1" applyProtection="0">
      <alignment vertical="top" wrapText="1"/>
    </xf>
    <xf numFmtId="59" fontId="1" borderId="17" applyNumberFormat="1" applyFont="1" applyFill="0" applyBorder="1" applyAlignment="1" applyProtection="0">
      <alignment vertical="top" wrapText="1"/>
    </xf>
    <xf numFmtId="59" fontId="1" borderId="18" applyNumberFormat="1" applyFont="1" applyFill="0" applyBorder="1" applyAlignment="1" applyProtection="0">
      <alignment vertical="top" wrapText="1"/>
    </xf>
    <xf numFmtId="62" fontId="5" fillId="9" borderId="16" applyNumberFormat="1" applyFont="1" applyFill="1" applyBorder="1" applyAlignment="1" applyProtection="0">
      <alignment vertical="top" wrapText="1"/>
    </xf>
    <xf numFmtId="3" fontId="6" fillId="7" borderId="17" applyNumberFormat="1" applyFont="1" applyFill="1" applyBorder="1" applyAlignment="1" applyProtection="0">
      <alignment vertical="top" wrapText="1"/>
    </xf>
    <xf numFmtId="59" fontId="6" fillId="7" borderId="18" applyNumberFormat="1" applyFont="1" applyFill="1" applyBorder="1" applyAlignment="1" applyProtection="0">
      <alignment vertical="top" wrapText="1"/>
    </xf>
    <xf numFmtId="59" fontId="5" fillId="7" borderId="18" applyNumberFormat="1" applyFont="1" applyFill="1" applyBorder="1" applyAlignment="1" applyProtection="0">
      <alignment vertical="top" wrapText="1"/>
    </xf>
    <xf numFmtId="59" fontId="5" fillId="7" borderId="19" applyNumberFormat="1" applyFont="1" applyFill="1" applyBorder="1" applyAlignment="1" applyProtection="0">
      <alignment vertical="top" wrapText="1"/>
    </xf>
    <xf numFmtId="49" fontId="6" fillId="11" borderId="15" applyNumberFormat="1" applyFont="1" applyFill="1" applyBorder="1" applyAlignment="1" applyProtection="0">
      <alignment vertical="top" wrapText="1"/>
    </xf>
    <xf numFmtId="59" fontId="6" fillId="7" borderId="17" applyNumberFormat="1" applyFont="1" applyFill="1" applyBorder="1" applyAlignment="1" applyProtection="0">
      <alignment vertical="top" wrapText="1"/>
    </xf>
    <xf numFmtId="49" fontId="4" fillId="12" borderId="15" applyNumberFormat="1" applyFont="1" applyFill="1" applyBorder="1" applyAlignment="1" applyProtection="0">
      <alignment vertical="top" wrapText="1"/>
    </xf>
    <xf numFmtId="0" fontId="4" fillId="12" borderId="16" applyNumberFormat="0" applyFont="1" applyFill="1" applyBorder="1" applyAlignment="1" applyProtection="0">
      <alignment vertical="top" wrapText="1"/>
    </xf>
    <xf numFmtId="0" fontId="4" fillId="12" borderId="17" applyNumberFormat="0" applyFont="1" applyFill="1" applyBorder="1" applyAlignment="1" applyProtection="0">
      <alignment vertical="top" wrapText="1"/>
    </xf>
    <xf numFmtId="59" fontId="4" fillId="12" borderId="18" applyNumberFormat="1" applyFont="1" applyFill="1" applyBorder="1" applyAlignment="1" applyProtection="0">
      <alignment vertical="top" wrapText="1"/>
    </xf>
    <xf numFmtId="1" fontId="4" fillId="9" borderId="16" applyNumberFormat="1" applyFont="1" applyFill="1" applyBorder="1" applyAlignment="1" applyProtection="0">
      <alignment vertical="top" wrapText="1"/>
    </xf>
    <xf numFmtId="49" fontId="0" fillId="11" borderId="15" applyNumberFormat="1" applyFont="1" applyFill="1" applyBorder="1" applyAlignment="1" applyProtection="0">
      <alignment vertical="top" wrapText="1"/>
    </xf>
    <xf numFmtId="0" fontId="4" borderId="15" applyNumberFormat="0" applyFont="1" applyFill="0" applyBorder="1" applyAlignment="1" applyProtection="0">
      <alignment vertical="top" wrapText="1"/>
    </xf>
    <xf numFmtId="3" fontId="4" borderId="16" applyNumberFormat="1" applyFont="1" applyFill="0" applyBorder="1" applyAlignment="1" applyProtection="0">
      <alignment vertical="top" wrapText="1"/>
    </xf>
    <xf numFmtId="49" fontId="4" borderId="15" applyNumberFormat="1" applyFont="1" applyFill="0" applyBorder="1" applyAlignment="1" applyProtection="0">
      <alignment vertical="top" wrapText="1"/>
    </xf>
    <xf numFmtId="9" fontId="1" fillId="7" borderId="17" applyNumberFormat="1" applyFont="1" applyFill="1" applyBorder="1" applyAlignment="1" applyProtection="0">
      <alignment vertical="top" wrapText="1"/>
    </xf>
    <xf numFmtId="9" fontId="1" fillId="7" borderId="18" applyNumberFormat="1" applyFont="1" applyFill="1" applyBorder="1" applyAlignment="1" applyProtection="0">
      <alignment vertical="top" wrapText="1"/>
    </xf>
    <xf numFmtId="9" fontId="4" fillId="7" borderId="18" applyNumberFormat="1" applyFont="1" applyFill="1" applyBorder="1" applyAlignment="1" applyProtection="0">
      <alignment vertical="top" wrapText="1"/>
    </xf>
    <xf numFmtId="9" fontId="4" fillId="7" borderId="19" applyNumberFormat="1" applyFont="1" applyFill="1" applyBorder="1" applyAlignment="1" applyProtection="0">
      <alignment vertical="top" wrapText="1"/>
    </xf>
    <xf numFmtId="59" fontId="4" borderId="16" applyNumberFormat="1" applyFont="1" applyFill="0" applyBorder="1" applyAlignment="1" applyProtection="0">
      <alignment vertical="top" wrapText="1"/>
    </xf>
    <xf numFmtId="49" fontId="4" fillId="13" borderId="15" applyNumberFormat="1" applyFont="1" applyFill="1" applyBorder="1" applyAlignment="1" applyProtection="0">
      <alignment vertical="top" wrapText="1"/>
    </xf>
    <xf numFmtId="0" fontId="4" fillId="13" borderId="16" applyNumberFormat="0" applyFont="1" applyFill="1" applyBorder="1" applyAlignment="1" applyProtection="0">
      <alignment vertical="top" wrapText="1"/>
    </xf>
    <xf numFmtId="0" fontId="4" fillId="13" borderId="17" applyNumberFormat="0" applyFont="1" applyFill="1" applyBorder="1" applyAlignment="1" applyProtection="0">
      <alignment vertical="top" wrapText="1"/>
    </xf>
    <xf numFmtId="59" fontId="4" fillId="13" borderId="18" applyNumberFormat="1" applyFont="1" applyFill="1" applyBorder="1" applyAlignment="1" applyProtection="0">
      <alignment vertical="top" wrapText="1"/>
    </xf>
    <xf numFmtId="59" fontId="4" fillId="12" borderId="16" applyNumberFormat="1" applyFont="1" applyFill="1" applyBorder="1" applyAlignment="1" applyProtection="0">
      <alignment vertical="top" wrapText="1"/>
    </xf>
    <xf numFmtId="59" fontId="4" fillId="12" borderId="17" applyNumberFormat="1" applyFont="1" applyFill="1" applyBorder="1" applyAlignment="1" applyProtection="0">
      <alignment vertical="top" wrapText="1"/>
    </xf>
    <xf numFmtId="59" fontId="4" borderId="17" applyNumberFormat="1" applyFont="1" applyFill="0" applyBorder="1" applyAlignment="1" applyProtection="0">
      <alignment vertical="top" wrapText="1"/>
    </xf>
    <xf numFmtId="49" fontId="5" borderId="15" applyNumberFormat="1" applyFont="1" applyFill="0" applyBorder="1" applyAlignment="1" applyProtection="0">
      <alignment horizontal="right" vertical="top" wrapText="1"/>
    </xf>
    <xf numFmtId="59" fontId="4" fillId="7" borderId="17" applyNumberFormat="1" applyFont="1" applyFill="1" applyBorder="1" applyAlignment="1" applyProtection="0">
      <alignment vertical="top" wrapText="1"/>
    </xf>
    <xf numFmtId="49" fontId="6" borderId="15" applyNumberFormat="1" applyFont="1" applyFill="0" applyBorder="1" applyAlignment="1" applyProtection="0">
      <alignment horizontal="right" vertical="top" wrapText="1"/>
    </xf>
    <xf numFmtId="0" fontId="6" borderId="15" applyNumberFormat="0" applyFont="1" applyFill="0" applyBorder="1" applyAlignment="1" applyProtection="0">
      <alignment horizontal="right" vertical="top" wrapText="1"/>
    </xf>
    <xf numFmtId="0" fontId="7" borderId="15" applyNumberFormat="0" applyFont="1" applyFill="0" applyBorder="1" applyAlignment="1" applyProtection="0">
      <alignment vertical="top" wrapText="1"/>
    </xf>
    <xf numFmtId="59" fontId="5" borderId="16" applyNumberFormat="1" applyFont="1" applyFill="0" applyBorder="1" applyAlignment="1" applyProtection="0">
      <alignment vertical="top" wrapText="1"/>
    </xf>
    <xf numFmtId="59" fontId="4" fillId="13" borderId="16" applyNumberFormat="1" applyFont="1" applyFill="1" applyBorder="1" applyAlignment="1" applyProtection="0">
      <alignment vertical="top" wrapText="1"/>
    </xf>
    <xf numFmtId="59" fontId="4" fillId="13" borderId="17" applyNumberFormat="1" applyFont="1" applyFill="1" applyBorder="1" applyAlignment="1" applyProtection="0">
      <alignment vertical="top" wrapText="1"/>
    </xf>
    <xf numFmtId="49" fontId="4" fillId="3" borderId="15" applyNumberFormat="1" applyFont="1" applyFill="1" applyBorder="1" applyAlignment="1" applyProtection="0">
      <alignment vertical="top" wrapText="1"/>
    </xf>
    <xf numFmtId="59" fontId="4" fillId="3" borderId="16" applyNumberFormat="1" applyFont="1" applyFill="1" applyBorder="1" applyAlignment="1" applyProtection="0">
      <alignment vertical="top" wrapText="1"/>
    </xf>
    <xf numFmtId="62" fontId="4" fillId="3" borderId="17" applyNumberFormat="1" applyFont="1" applyFill="1" applyBorder="1" applyAlignment="1" applyProtection="0">
      <alignment vertical="top" wrapText="1"/>
    </xf>
    <xf numFmtId="59" fontId="4" fillId="3" borderId="18" applyNumberFormat="1" applyFont="1" applyFill="1" applyBorder="1" applyAlignment="1" applyProtection="0">
      <alignment vertical="top" wrapText="1"/>
    </xf>
    <xf numFmtId="49" fontId="6" fillId="8" borderId="15" applyNumberFormat="1" applyFont="1" applyFill="1" applyBorder="1" applyAlignment="1" applyProtection="0">
      <alignment vertical="top" wrapText="1"/>
    </xf>
    <xf numFmtId="59" fontId="6" fillId="8" borderId="16" applyNumberFormat="1" applyFont="1" applyFill="1" applyBorder="1" applyAlignment="1" applyProtection="0">
      <alignment vertical="top" wrapText="1"/>
    </xf>
    <xf numFmtId="62" fontId="6" fillId="8" borderId="17" applyNumberFormat="1" applyFont="1" applyFill="1" applyBorder="1" applyAlignment="1" applyProtection="0">
      <alignment vertical="top" wrapText="1"/>
    </xf>
    <xf numFmtId="59" fontId="6" fillId="14" borderId="18" applyNumberFormat="1" applyFont="1" applyFill="1" applyBorder="1" applyAlignment="1" applyProtection="0">
      <alignment vertical="top" wrapText="1"/>
    </xf>
    <xf numFmtId="0" fontId="6" fillId="8" borderId="16" applyNumberFormat="0" applyFont="1" applyFill="1" applyBorder="1" applyAlignment="1" applyProtection="0">
      <alignment vertical="top" wrapText="1"/>
    </xf>
    <xf numFmtId="0" fontId="6" fillId="14" borderId="15" applyNumberFormat="0" applyFont="1" applyFill="1" applyBorder="1" applyAlignment="1" applyProtection="0">
      <alignment vertical="top" wrapText="1"/>
    </xf>
    <xf numFmtId="0" fontId="6" fillId="14" borderId="16" applyNumberFormat="0" applyFont="1" applyFill="1" applyBorder="1" applyAlignment="1" applyProtection="0">
      <alignment vertical="top" wrapText="1"/>
    </xf>
    <xf numFmtId="62" fontId="6" fillId="14" borderId="17" applyNumberFormat="1" applyFont="1" applyFill="1" applyBorder="1" applyAlignment="1" applyProtection="0">
      <alignment vertical="top" wrapText="1"/>
    </xf>
    <xf numFmtId="49" fontId="4" fillId="9" borderId="15" applyNumberFormat="1" applyFont="1" applyFill="1" applyBorder="1" applyAlignment="1" applyProtection="0">
      <alignment vertical="top" wrapText="1"/>
    </xf>
    <xf numFmtId="59" fontId="4" fillId="9" borderId="17" applyNumberFormat="1" applyFont="1" applyFill="1" applyBorder="1" applyAlignment="1" applyProtection="0">
      <alignment vertical="top" wrapText="1"/>
    </xf>
    <xf numFmtId="59" fontId="4" fillId="9" borderId="18" applyNumberFormat="1" applyFont="1" applyFill="1" applyBorder="1" applyAlignment="1" applyProtection="0">
      <alignment vertical="top" wrapText="1"/>
    </xf>
    <xf numFmtId="63" fontId="4" borderId="16" applyNumberFormat="1" applyFont="1" applyFill="0" applyBorder="1" applyAlignment="1" applyProtection="0">
      <alignment vertical="top" wrapText="1"/>
    </xf>
    <xf numFmtId="63" fontId="1" borderId="17" applyNumberFormat="1" applyFont="1" applyFill="0" applyBorder="1" applyAlignment="1" applyProtection="0">
      <alignment vertical="top" wrapText="1"/>
    </xf>
    <xf numFmtId="63" fontId="1" borderId="18" applyNumberFormat="1" applyFont="1" applyFill="0" applyBorder="1" applyAlignment="1" applyProtection="0">
      <alignment vertical="top" wrapText="1"/>
    </xf>
    <xf numFmtId="63" fontId="4" borderId="18" applyNumberFormat="1" applyFont="1" applyFill="0" applyBorder="1" applyAlignment="1" applyProtection="0">
      <alignment vertical="top" wrapText="1"/>
    </xf>
    <xf numFmtId="63" fontId="4" borderId="19" applyNumberFormat="1" applyFont="1" applyFill="0" applyBorder="1" applyAlignment="1" applyProtection="0">
      <alignment vertical="top" wrapText="1"/>
    </xf>
    <xf numFmtId="63" fontId="1" fillId="7" borderId="17" applyNumberFormat="1" applyFont="1" applyFill="1" applyBorder="1" applyAlignment="1" applyProtection="0">
      <alignment vertical="top" wrapText="1"/>
    </xf>
    <xf numFmtId="63" fontId="1" fillId="7" borderId="18" applyNumberFormat="1" applyFont="1" applyFill="1" applyBorder="1" applyAlignment="1" applyProtection="0">
      <alignment vertical="top" wrapText="1"/>
    </xf>
    <xf numFmtId="63" fontId="4" fillId="7" borderId="18" applyNumberFormat="1" applyFont="1" applyFill="1" applyBorder="1" applyAlignment="1" applyProtection="0">
      <alignment vertical="top" wrapText="1"/>
    </xf>
    <xf numFmtId="63" fontId="4" fillId="7" borderId="19" applyNumberFormat="1" applyFont="1" applyFill="1" applyBorder="1" applyAlignment="1" applyProtection="0">
      <alignment vertical="top" wrapText="1"/>
    </xf>
    <xf numFmtId="59" fontId="4" fillId="13" borderId="19" applyNumberFormat="1" applyFont="1" applyFill="1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59" fontId="4" fillId="9" borderId="19" applyNumberFormat="1" applyFont="1" applyFill="1" applyBorder="1" applyAlignment="1" applyProtection="0">
      <alignment vertical="top" wrapText="1"/>
    </xf>
    <xf numFmtId="0" fontId="4" borderId="16" applyNumberFormat="0" applyFont="1" applyFill="0" applyBorder="1" applyAlignment="1" applyProtection="0">
      <alignment vertical="top" wrapText="1"/>
    </xf>
    <xf numFmtId="0" fontId="1" fillId="7" borderId="17" applyNumberFormat="0" applyFont="1" applyFill="1" applyBorder="1" applyAlignment="1" applyProtection="0">
      <alignment vertical="top" wrapText="1"/>
    </xf>
    <xf numFmtId="0" fontId="1" fillId="7" borderId="18" applyNumberFormat="0" applyFont="1" applyFill="1" applyBorder="1" applyAlignment="1" applyProtection="0">
      <alignment vertical="top" wrapText="1"/>
    </xf>
    <xf numFmtId="0" fontId="4" fillId="7" borderId="18" applyNumberFormat="0" applyFont="1" applyFill="1" applyBorder="1" applyAlignment="1" applyProtection="0">
      <alignment vertical="top" wrapText="1"/>
    </xf>
    <xf numFmtId="0" fontId="4" fillId="7" borderId="19" applyNumberFormat="0" applyFont="1" applyFill="1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4" borderId="21" applyNumberFormat="0" applyFont="1" applyFill="0" applyBorder="1" applyAlignment="1" applyProtection="0">
      <alignment vertical="top" wrapText="1"/>
    </xf>
    <xf numFmtId="0" fontId="1" borderId="22" applyNumberFormat="0" applyFont="1" applyFill="0" applyBorder="1" applyAlignment="1" applyProtection="0">
      <alignment vertical="top" wrapText="1"/>
    </xf>
    <xf numFmtId="0" fontId="1" borderId="23" applyNumberFormat="0" applyFont="1" applyFill="0" applyBorder="1" applyAlignment="1" applyProtection="0">
      <alignment vertical="top" wrapText="1"/>
    </xf>
    <xf numFmtId="0" fontId="4" borderId="23" applyNumberFormat="0" applyFont="1" applyFill="0" applyBorder="1" applyAlignment="1" applyProtection="0">
      <alignment vertical="top" wrapText="1"/>
    </xf>
    <xf numFmtId="0" fontId="4" borderId="2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2" fillId="15" borderId="25" applyNumberFormat="0" applyFont="1" applyFill="1" applyBorder="1" applyAlignment="1" applyProtection="0">
      <alignment vertical="top" wrapText="1"/>
    </xf>
    <xf numFmtId="49" fontId="12" fillId="15" borderId="25" applyNumberFormat="1" applyFont="1" applyFill="1" applyBorder="1" applyAlignment="1" applyProtection="0">
      <alignment horizontal="center" vertical="top" wrapText="1"/>
    </xf>
    <xf numFmtId="0" fontId="4" fillId="16" borderId="25" applyNumberFormat="0" applyFont="1" applyFill="1" applyBorder="1" applyAlignment="1" applyProtection="0">
      <alignment vertical="top" wrapText="1"/>
    </xf>
    <xf numFmtId="0" fontId="12" fillId="15" borderId="26" applyNumberFormat="0" applyFont="1" applyFill="1" applyBorder="1" applyAlignment="1" applyProtection="0">
      <alignment vertical="top" wrapText="1"/>
    </xf>
    <xf numFmtId="49" fontId="12" fillId="15" borderId="26" applyNumberFormat="1" applyFont="1" applyFill="1" applyBorder="1" applyAlignment="1" applyProtection="0">
      <alignment horizontal="center" vertical="top" wrapText="1"/>
    </xf>
    <xf numFmtId="49" fontId="13" fillId="17" borderId="27" applyNumberFormat="1" applyFont="1" applyFill="1" applyBorder="1" applyAlignment="1" applyProtection="0">
      <alignment vertical="top" wrapText="1"/>
    </xf>
    <xf numFmtId="49" fontId="13" borderId="28" applyNumberFormat="1" applyFont="1" applyFill="0" applyBorder="1" applyAlignment="1" applyProtection="0">
      <alignment horizontal="right" vertical="top" wrapText="1"/>
    </xf>
    <xf numFmtId="49" fontId="13" borderId="29" applyNumberFormat="1" applyFont="1" applyFill="0" applyBorder="1" applyAlignment="1" applyProtection="0">
      <alignment horizontal="right" vertical="top" wrapText="1"/>
    </xf>
    <xf numFmtId="49" fontId="13" fillId="17" borderId="30" applyNumberFormat="1" applyFont="1" applyFill="1" applyBorder="1" applyAlignment="1" applyProtection="0">
      <alignment vertical="top" wrapText="1"/>
    </xf>
    <xf numFmtId="3" fontId="13" borderId="31" applyNumberFormat="1" applyFont="1" applyFill="0" applyBorder="1" applyAlignment="1" applyProtection="0">
      <alignment vertical="top" wrapText="1"/>
    </xf>
    <xf numFmtId="3" fontId="13" borderId="25" applyNumberFormat="1" applyFont="1" applyFill="0" applyBorder="1" applyAlignment="1" applyProtection="0">
      <alignment vertical="top" wrapText="1"/>
    </xf>
    <xf numFmtId="0" fontId="13" borderId="31" applyNumberFormat="1" applyFont="1" applyFill="0" applyBorder="1" applyAlignment="1" applyProtection="0">
      <alignment vertical="top" wrapText="1"/>
    </xf>
    <xf numFmtId="0" fontId="13" borderId="25" applyNumberFormat="1" applyFont="1" applyFill="0" applyBorder="1" applyAlignment="1" applyProtection="0">
      <alignment vertical="top" wrapText="1"/>
    </xf>
    <xf numFmtId="0" fontId="13" fillId="17" borderId="30" applyNumberFormat="0" applyFont="1" applyFill="1" applyBorder="1" applyAlignment="1" applyProtection="0">
      <alignment vertical="top" wrapText="1"/>
    </xf>
    <xf numFmtId="0" fontId="13" borderId="31" applyNumberFormat="0" applyFont="1" applyFill="0" applyBorder="1" applyAlignment="1" applyProtection="0">
      <alignment vertical="top" wrapText="1"/>
    </xf>
    <xf numFmtId="0" fontId="13" borderId="25" applyNumberFormat="0" applyFont="1" applyFill="0" applyBorder="1" applyAlignment="1" applyProtection="0">
      <alignment vertical="top" wrapText="1"/>
    </xf>
    <xf numFmtId="49" fontId="14" fillId="17" borderId="30" applyNumberFormat="1" applyFont="1" applyFill="1" applyBorder="1" applyAlignment="1" applyProtection="0">
      <alignment vertical="top" wrapText="1"/>
    </xf>
    <xf numFmtId="0" fontId="14" borderId="31" applyNumberFormat="1" applyFont="1" applyFill="0" applyBorder="1" applyAlignment="1" applyProtection="0">
      <alignment vertical="top" wrapText="1"/>
    </xf>
    <xf numFmtId="0" fontId="14" borderId="25" applyNumberFormat="1" applyFont="1" applyFill="0" applyBorder="1" applyAlignment="1" applyProtection="0">
      <alignment vertical="top" wrapText="1"/>
    </xf>
    <xf numFmtId="59" fontId="14" borderId="25" applyNumberFormat="1" applyFont="1" applyFill="0" applyBorder="1" applyAlignment="1" applyProtection="0">
      <alignment vertical="top" wrapText="1"/>
    </xf>
    <xf numFmtId="59" fontId="14" borderId="31" applyNumberFormat="1" applyFont="1" applyFill="0" applyBorder="1" applyAlignment="1" applyProtection="0">
      <alignment vertical="top" wrapText="1"/>
    </xf>
    <xf numFmtId="59" fontId="13" borderId="25" applyNumberFormat="1" applyFont="1" applyFill="0" applyBorder="1" applyAlignment="1" applyProtection="0">
      <alignment vertical="top" wrapText="1"/>
    </xf>
    <xf numFmtId="59" fontId="13" borderId="31" applyNumberFormat="1" applyFont="1" applyFill="0" applyBorder="1" applyAlignment="1" applyProtection="0">
      <alignment vertical="top" wrapText="1"/>
    </xf>
    <xf numFmtId="59" fontId="15" borderId="31" applyNumberFormat="1" applyFont="1" applyFill="0" applyBorder="1" applyAlignment="1" applyProtection="0">
      <alignment vertical="top" wrapText="1"/>
    </xf>
    <xf numFmtId="3" fontId="15" borderId="25" applyNumberFormat="1" applyFont="1" applyFill="0" applyBorder="1" applyAlignment="1" applyProtection="0">
      <alignment vertical="top" wrapText="1"/>
    </xf>
    <xf numFmtId="9" fontId="13" borderId="31" applyNumberFormat="1" applyFont="1" applyFill="0" applyBorder="1" applyAlignment="1" applyProtection="0">
      <alignment vertical="top" wrapText="1"/>
    </xf>
    <xf numFmtId="9" fontId="13" borderId="2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1" applyNumberFormat="0" applyFont="1" applyFill="0" applyBorder="0" applyAlignment="1" applyProtection="0">
      <alignment horizontal="center" vertical="center"/>
    </xf>
    <xf numFmtId="0" fontId="4" fillId="16" borderId="26" applyNumberFormat="0" applyFont="1" applyFill="1" applyBorder="1" applyAlignment="1" applyProtection="0">
      <alignment vertical="top" wrapText="1"/>
    </xf>
    <xf numFmtId="49" fontId="4" fillId="16" borderId="26" applyNumberFormat="1" applyFont="1" applyFill="1" applyBorder="1" applyAlignment="1" applyProtection="0">
      <alignment vertical="top" wrapText="1"/>
    </xf>
    <xf numFmtId="49" fontId="4" fillId="18" borderId="27" applyNumberFormat="1" applyFont="1" applyFill="1" applyBorder="1" applyAlignment="1" applyProtection="0">
      <alignment vertical="top" wrapText="1"/>
    </xf>
    <xf numFmtId="0" fontId="0" borderId="28" applyNumberFormat="1" applyFont="1" applyFill="0" applyBorder="1" applyAlignment="1" applyProtection="0">
      <alignment vertical="top" wrapText="1"/>
    </xf>
    <xf numFmtId="0" fontId="0" borderId="29" applyNumberFormat="1" applyFont="1" applyFill="0" applyBorder="1" applyAlignment="1" applyProtection="0">
      <alignment vertical="top" wrapText="1"/>
    </xf>
    <xf numFmtId="49" fontId="4" fillId="18" borderId="30" applyNumberFormat="1" applyFont="1" applyFill="1" applyBorder="1" applyAlignment="1" applyProtection="0">
      <alignment vertical="top" wrapText="1"/>
    </xf>
    <xf numFmtId="0" fontId="0" borderId="31" applyNumberFormat="1" applyFont="1" applyFill="0" applyBorder="1" applyAlignment="1" applyProtection="0">
      <alignment vertical="top" wrapText="1"/>
    </xf>
    <xf numFmtId="0" fontId="0" borderId="25" applyNumberFormat="1" applyFont="1" applyFill="0" applyBorder="1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4" fillId="18" borderId="30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8" fillId="16" borderId="26" applyNumberFormat="1" applyFont="1" applyFill="1" applyBorder="1" applyAlignment="1" applyProtection="0">
      <alignment vertical="center" wrapText="1" readingOrder="1"/>
    </xf>
    <xf numFmtId="49" fontId="18" fillId="16" borderId="26" applyNumberFormat="1" applyFont="1" applyFill="1" applyBorder="1" applyAlignment="1" applyProtection="0">
      <alignment horizontal="center" vertical="center" wrapText="1" readingOrder="1"/>
    </xf>
    <xf numFmtId="49" fontId="19" fillId="18" borderId="27" applyNumberFormat="1" applyFont="1" applyFill="1" applyBorder="1" applyAlignment="1" applyProtection="0">
      <alignment vertical="center" wrapText="1" readingOrder="1"/>
    </xf>
    <xf numFmtId="0" fontId="18" fillId="15" borderId="28" applyNumberFormat="0" applyFont="1" applyFill="1" applyBorder="1" applyAlignment="1" applyProtection="0">
      <alignment vertical="center" wrapText="1"/>
    </xf>
    <xf numFmtId="0" fontId="18" borderId="29" applyNumberFormat="0" applyFont="1" applyFill="0" applyBorder="1" applyAlignment="1" applyProtection="0">
      <alignment vertical="center" wrapText="1"/>
    </xf>
    <xf numFmtId="49" fontId="19" fillId="18" borderId="30" applyNumberFormat="1" applyFont="1" applyFill="1" applyBorder="1" applyAlignment="1" applyProtection="0">
      <alignment vertical="center" wrapText="1"/>
    </xf>
    <xf numFmtId="0" fontId="18" borderId="31" applyNumberFormat="0" applyFont="1" applyFill="0" applyBorder="1" applyAlignment="1" applyProtection="0">
      <alignment vertical="center" wrapText="1"/>
    </xf>
    <xf numFmtId="0" fontId="18" fillId="15" borderId="25" applyNumberFormat="0" applyFont="1" applyFill="1" applyBorder="1" applyAlignment="1" applyProtection="0">
      <alignment vertical="center" wrapText="1"/>
    </xf>
    <xf numFmtId="0" fontId="18" borderId="25" applyNumberFormat="0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357ca2"/>
      <rgbColor rgb="ffc7d2d8"/>
      <rgbColor rgb="fff2a14c"/>
      <rgbColor rgb="ff7f7f7f"/>
      <rgbColor rgb="ff194f6d"/>
      <rgbColor rgb="ffc3dfe1"/>
      <rgbColor rgb="ffadadad"/>
      <rgbColor rgb="ffe3e3e3"/>
      <rgbColor rgb="ffeeeeee"/>
      <rgbColor rgb="ff88f94e"/>
      <rgbColor rgb="fffdd226"/>
      <rgbColor rgb="fffe634d"/>
      <rgbColor rgb="ff85b8c9"/>
      <rgbColor rgb="fff1c08d"/>
      <rgbColor rgb="fff7e495"/>
      <rgbColor rgb="ff515050"/>
      <rgbColor rgb="ff7e7e7e"/>
      <rgbColor rgb="ff7f8685"/>
      <rgbColor rgb="ff991209"/>
      <rgbColor rgb="ff8d73f1"/>
      <rgbColor rgb="ffa5a5a5"/>
      <rgbColor rgb="ffbdc0bf"/>
      <rgbColor rgb="ff3f3f3f"/>
      <rgbColor rgb="ffc6b9f8"/>
      <rgbColor rgb="ffed220b"/>
      <rgbColor rgb="ffb8b8b8"/>
      <rgbColor rgb="ffcb297b"/>
      <rgbColor rgb="ff834090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8206"/>
          <c:y val="0.080688"/>
          <c:w val="0.840331"/>
          <c:h val="0.595038"/>
        </c:manualLayout>
      </c:layout>
      <c:lineChart>
        <c:grouping val="standard"/>
        <c:varyColors val="0"/>
        <c:ser>
          <c:idx val="0"/>
          <c:order val="0"/>
          <c:tx>
            <c:strRef>
              <c:f>'Бизнес-план'!$A$77:$B$77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808785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808785"/>
                </a:solidFill>
                <a:prstDash val="solid"/>
                <a:miter lim="400000"/>
              </a:ln>
              <a:effectLst/>
            </c:spPr>
          </c:marker>
          <c:dLbls>
            <c:numFmt formatCode="#,##0%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'Бизнес-план'!$C$2:$AP$4</c:f>
              <c:strCache>
                <c:ptCount val="40"/>
                <c:pt idx="0">
                  <c:v>0 </c:v>
                </c:pt>
                <c:pt idx="1">
                  <c:v>-3 617 200 ₽ 1 01.05.2023</c:v>
                </c:pt>
                <c:pt idx="2">
                  <c:v>-3 617 200 ₽ 2 01.06.2023</c:v>
                </c:pt>
                <c:pt idx="3">
                  <c:v>-3 617 200 ₽ 3 01.07.2023</c:v>
                </c:pt>
                <c:pt idx="4">
                  <c:v>-3 617 200 ₽ 4 01.08.2023</c:v>
                </c:pt>
                <c:pt idx="5">
                  <c:v>-3 617 200 ₽ 5 01.09.2023</c:v>
                </c:pt>
                <c:pt idx="6">
                  <c:v>-3 617 200 ₽ 6 01.10.2023</c:v>
                </c:pt>
                <c:pt idx="7">
                  <c:v>-1 272 313 ₽ 7 01.11.2023</c:v>
                </c:pt>
                <c:pt idx="8">
                  <c:v>-500 757 ₽ 8 01.12.2023</c:v>
                </c:pt>
                <c:pt idx="9">
                  <c:v>302 224 ₽ 9 01.01.2024</c:v>
                </c:pt>
                <c:pt idx="10">
                  <c:v>1 119 217 ₽ 10 01.02.2024</c:v>
                </c:pt>
                <c:pt idx="11">
                  <c:v>1 956 991 ₽ 11 01.03.2024</c:v>
                </c:pt>
                <c:pt idx="12">
                  <c:v>3 511 096 ₽ 12 01.04.2024</c:v>
                </c:pt>
                <c:pt idx="13">
                  <c:v>2 869 409 ₽ 13 01.04.2024</c:v>
                </c:pt>
                <c:pt idx="14">
                  <c:v>4 035 637 ₽ 14 01.04.2024</c:v>
                </c:pt>
                <c:pt idx="15">
                  <c:v>5 026 931 ₽ 15 01.04.2024</c:v>
                </c:pt>
                <c:pt idx="16">
                  <c:v>5 869 531 ₽ 16 01.04.2024</c:v>
                </c:pt>
                <c:pt idx="17">
                  <c:v>6 585 740 ₽ 17 01.04.2024</c:v>
                </c:pt>
                <c:pt idx="18">
                  <c:v>7 194 519 ₽ 18 01.04.2024</c:v>
                </c:pt>
                <c:pt idx="19">
                  <c:v>7 711 980 ₽ 19 01.04.2024</c:v>
                </c:pt>
                <c:pt idx="20">
                  <c:v>8 151 823 ₽ 20 01.04.2024</c:v>
                </c:pt>
                <c:pt idx="21">
                  <c:v>8 525 689 ₽ 21 01.04.2024</c:v>
                </c:pt>
                <c:pt idx="22">
                  <c:v>8 843 475 ₽ 22 01.04.2024</c:v>
                </c:pt>
                <c:pt idx="23">
                  <c:v>9 113 593 ₽ 23 01.04.2024</c:v>
                </c:pt>
                <c:pt idx="24">
                  <c:v>9 343 193 ₽ 24 01.04.2024</c:v>
                </c:pt>
                <c:pt idx="25">
                  <c:v>9 028 134 ₽ 25 01.04.2024</c:v>
                </c:pt>
                <c:pt idx="26">
                  <c:v>11 461 395 ₽ 26 01.04.2024</c:v>
                </c:pt>
                <c:pt idx="27">
                  <c:v>13 529 667 ₽ 27 01.04.2024</c:v>
                </c:pt>
                <c:pt idx="28">
                  <c:v>15 287 699 ₽ 28 01.04.2024</c:v>
                </c:pt>
                <c:pt idx="29">
                  <c:v>16 782 025 ₽ 29 01.04.2024</c:v>
                </c:pt>
                <c:pt idx="30">
                  <c:v>18 052 203 ₽ 30 01.04.2024</c:v>
                </c:pt>
                <c:pt idx="31">
                  <c:v>19 131 854 ₽ 31 01.04.2024</c:v>
                </c:pt>
                <c:pt idx="32">
                  <c:v>20 049 557 ₽ 32 01.04.2024</c:v>
                </c:pt>
                <c:pt idx="33">
                  <c:v>20 829 605 ₽ 33 01.04.2024</c:v>
                </c:pt>
                <c:pt idx="34">
                  <c:v>21 492 646 ₽ 34 01.04.2024</c:v>
                </c:pt>
                <c:pt idx="35">
                  <c:v>22 056 230 ₽ 35 01.04.2024</c:v>
                </c:pt>
                <c:pt idx="36">
                  <c:v>22 535 277 ₽ 36 01.04.2024</c:v>
                </c:pt>
                <c:pt idx="37">
                  <c:v>-16 586 742 ₽ Итог За 12 мес</c:v>
                </c:pt>
                <c:pt idx="38">
                  <c:v>83 271 519 ₽ Итог За 2-й год</c:v>
                </c:pt>
                <c:pt idx="39">
                  <c:v>210 236 291 ₽ Итог За 3-й год</c:v>
                </c:pt>
              </c:strCache>
            </c:strRef>
          </c:cat>
          <c:val>
            <c:numRef>
              <c:f>'Бизнес-план'!$C$77:$AA$77</c:f>
              <c:numCache>
                <c:ptCount val="25"/>
                <c:pt idx="0">
                  <c:v>0.000000</c:v>
                </c:pt>
                <c:pt idx="1">
                  <c:v>-3617200.000000</c:v>
                </c:pt>
                <c:pt idx="2">
                  <c:v>-3617200.000000</c:v>
                </c:pt>
                <c:pt idx="3">
                  <c:v>-3617200.000000</c:v>
                </c:pt>
                <c:pt idx="4">
                  <c:v>-3617200.000000</c:v>
                </c:pt>
                <c:pt idx="5">
                  <c:v>-3617200.000000</c:v>
                </c:pt>
                <c:pt idx="6">
                  <c:v>-3617200.000000</c:v>
                </c:pt>
                <c:pt idx="7">
                  <c:v>-1272312.688867</c:v>
                </c:pt>
                <c:pt idx="8">
                  <c:v>-500757.231921</c:v>
                </c:pt>
                <c:pt idx="9">
                  <c:v>302224.474737</c:v>
                </c:pt>
                <c:pt idx="10">
                  <c:v>1119216.904114</c:v>
                </c:pt>
                <c:pt idx="11">
                  <c:v>1956991.163997</c:v>
                </c:pt>
                <c:pt idx="12">
                  <c:v>3511095.861746</c:v>
                </c:pt>
                <c:pt idx="13">
                  <c:v>2869408.882484</c:v>
                </c:pt>
                <c:pt idx="14">
                  <c:v>4035636.950112</c:v>
                </c:pt>
                <c:pt idx="15">
                  <c:v>5026930.807595</c:v>
                </c:pt>
                <c:pt idx="16">
                  <c:v>5869530.586456</c:v>
                </c:pt>
                <c:pt idx="17">
                  <c:v>6585740.398487</c:v>
                </c:pt>
                <c:pt idx="18">
                  <c:v>7194518.738714</c:v>
                </c:pt>
                <c:pt idx="19">
                  <c:v>7711980.327907</c:v>
                </c:pt>
                <c:pt idx="20">
                  <c:v>8151822.678721</c:v>
                </c:pt>
                <c:pt idx="21">
                  <c:v>8525688.676913</c:v>
                </c:pt>
                <c:pt idx="22">
                  <c:v>8843474.775376</c:v>
                </c:pt>
                <c:pt idx="23">
                  <c:v>9113592.959070</c:v>
                </c:pt>
                <c:pt idx="24">
                  <c:v>9343193.415209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'Бизнес-план'!$A$101:$B$101</c:f>
              <c:strCache>
                <c:ptCount val="1"/>
                <c:pt idx="0">
                  <c:v>CashFlow всего, нарастающим итогом (остаток на р/с и в кассе)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9120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99120A"/>
                </a:solidFill>
                <a:prstDash val="solid"/>
                <a:miter lim="400000"/>
              </a:ln>
              <a:effectLst/>
            </c:spPr>
          </c:marker>
          <c:dLbls>
            <c:numFmt formatCode="#,##0[$₽-419]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'Бизнес-план'!$C$2:$AP$4</c:f>
              <c:strCache>
                <c:ptCount val="40"/>
                <c:pt idx="0">
                  <c:v>0 </c:v>
                </c:pt>
                <c:pt idx="1">
                  <c:v>-3 617 200 ₽ 1 01.05.2023</c:v>
                </c:pt>
                <c:pt idx="2">
                  <c:v>-3 617 200 ₽ 2 01.06.2023</c:v>
                </c:pt>
                <c:pt idx="3">
                  <c:v>-3 617 200 ₽ 3 01.07.2023</c:v>
                </c:pt>
                <c:pt idx="4">
                  <c:v>-3 617 200 ₽ 4 01.08.2023</c:v>
                </c:pt>
                <c:pt idx="5">
                  <c:v>-3 617 200 ₽ 5 01.09.2023</c:v>
                </c:pt>
                <c:pt idx="6">
                  <c:v>-3 617 200 ₽ 6 01.10.2023</c:v>
                </c:pt>
                <c:pt idx="7">
                  <c:v>-1 272 313 ₽ 7 01.11.2023</c:v>
                </c:pt>
                <c:pt idx="8">
                  <c:v>-500 757 ₽ 8 01.12.2023</c:v>
                </c:pt>
                <c:pt idx="9">
                  <c:v>302 224 ₽ 9 01.01.2024</c:v>
                </c:pt>
                <c:pt idx="10">
                  <c:v>1 119 217 ₽ 10 01.02.2024</c:v>
                </c:pt>
                <c:pt idx="11">
                  <c:v>1 956 991 ₽ 11 01.03.2024</c:v>
                </c:pt>
                <c:pt idx="12">
                  <c:v>3 511 096 ₽ 12 01.04.2024</c:v>
                </c:pt>
                <c:pt idx="13">
                  <c:v>2 869 409 ₽ 13 01.04.2024</c:v>
                </c:pt>
                <c:pt idx="14">
                  <c:v>4 035 637 ₽ 14 01.04.2024</c:v>
                </c:pt>
                <c:pt idx="15">
                  <c:v>5 026 931 ₽ 15 01.04.2024</c:v>
                </c:pt>
                <c:pt idx="16">
                  <c:v>5 869 531 ₽ 16 01.04.2024</c:v>
                </c:pt>
                <c:pt idx="17">
                  <c:v>6 585 740 ₽ 17 01.04.2024</c:v>
                </c:pt>
                <c:pt idx="18">
                  <c:v>7 194 519 ₽ 18 01.04.2024</c:v>
                </c:pt>
                <c:pt idx="19">
                  <c:v>7 711 980 ₽ 19 01.04.2024</c:v>
                </c:pt>
                <c:pt idx="20">
                  <c:v>8 151 823 ₽ 20 01.04.2024</c:v>
                </c:pt>
                <c:pt idx="21">
                  <c:v>8 525 689 ₽ 21 01.04.2024</c:v>
                </c:pt>
                <c:pt idx="22">
                  <c:v>8 843 475 ₽ 22 01.04.2024</c:v>
                </c:pt>
                <c:pt idx="23">
                  <c:v>9 113 593 ₽ 23 01.04.2024</c:v>
                </c:pt>
                <c:pt idx="24">
                  <c:v>9 343 193 ₽ 24 01.04.2024</c:v>
                </c:pt>
                <c:pt idx="25">
                  <c:v>9 028 134 ₽ 25 01.04.2024</c:v>
                </c:pt>
                <c:pt idx="26">
                  <c:v>11 461 395 ₽ 26 01.04.2024</c:v>
                </c:pt>
                <c:pt idx="27">
                  <c:v>13 529 667 ₽ 27 01.04.2024</c:v>
                </c:pt>
                <c:pt idx="28">
                  <c:v>15 287 699 ₽ 28 01.04.2024</c:v>
                </c:pt>
                <c:pt idx="29">
                  <c:v>16 782 025 ₽ 29 01.04.2024</c:v>
                </c:pt>
                <c:pt idx="30">
                  <c:v>18 052 203 ₽ 30 01.04.2024</c:v>
                </c:pt>
                <c:pt idx="31">
                  <c:v>19 131 854 ₽ 31 01.04.2024</c:v>
                </c:pt>
                <c:pt idx="32">
                  <c:v>20 049 557 ₽ 32 01.04.2024</c:v>
                </c:pt>
                <c:pt idx="33">
                  <c:v>20 829 605 ₽ 33 01.04.2024</c:v>
                </c:pt>
                <c:pt idx="34">
                  <c:v>21 492 646 ₽ 34 01.04.2024</c:v>
                </c:pt>
                <c:pt idx="35">
                  <c:v>22 056 230 ₽ 35 01.04.2024</c:v>
                </c:pt>
                <c:pt idx="36">
                  <c:v>22 535 277 ₽ 36 01.04.2024</c:v>
                </c:pt>
                <c:pt idx="37">
                  <c:v>-16 586 742 ₽ Итог За 12 мес</c:v>
                </c:pt>
                <c:pt idx="38">
                  <c:v>83 271 519 ₽ Итог За 2-й год</c:v>
                </c:pt>
                <c:pt idx="39">
                  <c:v>210 236 291 ₽ Итог За 3-й год</c:v>
                </c:pt>
              </c:strCache>
            </c:strRef>
          </c:cat>
          <c:val>
            <c:numRef>
              <c:f>'Бизнес-план'!$C$101:$AP$101</c:f>
              <c:numCache>
                <c:ptCount val="37"/>
                <c:pt idx="0">
                  <c:v>0.000000</c:v>
                </c:pt>
                <c:pt idx="1">
                  <c:v>382800.000000</c:v>
                </c:pt>
                <c:pt idx="2">
                  <c:v>765600.000000</c:v>
                </c:pt>
                <c:pt idx="3">
                  <c:v>1148400.000000</c:v>
                </c:pt>
                <c:pt idx="4">
                  <c:v>1531200.000000</c:v>
                </c:pt>
                <c:pt idx="5">
                  <c:v>914000.000000</c:v>
                </c:pt>
                <c:pt idx="6">
                  <c:v>296800.000000</c:v>
                </c:pt>
                <c:pt idx="7">
                  <c:v>24487.311133</c:v>
                </c:pt>
                <c:pt idx="8">
                  <c:v>523730.079211</c:v>
                </c:pt>
                <c:pt idx="9">
                  <c:v>835301.702652</c:v>
                </c:pt>
                <c:pt idx="10">
                  <c:v>1989133.562563</c:v>
                </c:pt>
                <c:pt idx="11">
                  <c:v>3962688.121977</c:v>
                </c:pt>
                <c:pt idx="12">
                  <c:v>7413258.483806</c:v>
                </c:pt>
                <c:pt idx="13">
                  <c:v>10174076.772628</c:v>
                </c:pt>
                <c:pt idx="14">
                  <c:v>14120969.118127</c:v>
                </c:pt>
                <c:pt idx="15">
                  <c:v>19023086.411801</c:v>
                </c:pt>
                <c:pt idx="16">
                  <c:v>24737144.911424</c:v>
                </c:pt>
                <c:pt idx="17">
                  <c:v>31141353.436104</c:v>
                </c:pt>
                <c:pt idx="18">
                  <c:v>38132189.482081</c:v>
                </c:pt>
                <c:pt idx="19">
                  <c:v>45621658.921162</c:v>
                </c:pt>
                <c:pt idx="20">
                  <c:v>53534966.744381</c:v>
                </c:pt>
                <c:pt idx="21">
                  <c:v>61808537.194117</c:v>
                </c:pt>
                <c:pt idx="22">
                  <c:v>70388330.876392</c:v>
                </c:pt>
                <c:pt idx="23">
                  <c:v>79228414.306327</c:v>
                </c:pt>
                <c:pt idx="24">
                  <c:v>88289744.021771</c:v>
                </c:pt>
                <c:pt idx="25">
                  <c:v>97028913.079898</c:v>
                </c:pt>
                <c:pt idx="26">
                  <c:v>108211087.579307</c:v>
                </c:pt>
                <c:pt idx="27">
                  <c:v>121386278.703804</c:v>
                </c:pt>
                <c:pt idx="28">
                  <c:v>136255533.959627</c:v>
                </c:pt>
                <c:pt idx="29">
                  <c:v>152564743.727076</c:v>
                </c:pt>
                <c:pt idx="30">
                  <c:v>170097914.829408</c:v>
                </c:pt>
                <c:pt idx="31">
                  <c:v>188671453.066390</c:v>
                </c:pt>
                <c:pt idx="32">
                  <c:v>208129303.367825</c:v>
                </c:pt>
                <c:pt idx="33">
                  <c:v>228338818.924045</c:v>
                </c:pt>
                <c:pt idx="34">
                  <c:v>249187249.946832</c:v>
                </c:pt>
                <c:pt idx="35">
                  <c:v>270578759.116201</c:v>
                </c:pt>
                <c:pt idx="36">
                  <c:v>292431884.710164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majorGridlines>
          <c:spPr>
            <a:ln w="3175" cap="flat">
              <a:solidFill>
                <a:srgbClr val="000000"/>
              </a:solidFill>
              <a:prstDash val="solid"/>
              <a:miter lim="400000"/>
            </a:ln>
          </c:spPr>
        </c:majorGridlines>
        <c:numFmt formatCode="#,##0%" sourceLinked="1"/>
        <c:majorTickMark val="in"/>
        <c:minorTickMark val="none"/>
        <c:tickLblPos val="low"/>
        <c:spPr>
          <a:ln w="6350" cap="flat">
            <a:noFill/>
            <a:miter lim="400000"/>
          </a:ln>
        </c:spPr>
        <c:txPr>
          <a:bodyPr rot="-5400000"/>
          <a:lstStyle/>
          <a:p>
            <a:pPr>
              <a:defRPr b="0" i="0" strike="noStrike" sz="1000" u="none">
                <a:solidFill>
                  <a:srgbClr val="515151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7F7F7F"/>
              </a:solidFill>
              <a:custDash>
                <a:ds d="200000" sp="200000"/>
              </a:custDash>
              <a:miter lim="400000"/>
            </a:ln>
          </c:spPr>
        </c:majorGridlines>
        <c:numFmt formatCode="#,##0[$₽-419]" sourceLinked="0"/>
        <c:majorTickMark val="none"/>
        <c:minorTickMark val="none"/>
        <c:tickLblPos val="nextTo"/>
        <c:spPr>
          <a:ln w="6350" cap="flat">
            <a:noFill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515151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70833e+07"/>
        <c:minorUnit val="1.35417e+07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51478"/>
          <c:y val="0"/>
          <c:w val="0.820367"/>
          <c:h val="0.074651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515151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3713"/>
          <c:y val="0.214106"/>
          <c:w val="0.871287"/>
          <c:h val="0.645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'Ключевые показатели'!$A$9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rgbClr val="CB297B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64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'Ключевые показатели'!$B$2:$F$3</c:f>
              <c:strCache>
                <c:ptCount val="5"/>
                <c:pt idx="0">
                  <c:v>Этап 1 Полугодие 1</c:v>
                </c:pt>
                <c:pt idx="1">
                  <c:v>Этап 2 Полугодие 2</c:v>
                </c:pt>
                <c:pt idx="2">
                  <c:v>Полугодие 3</c:v>
                </c:pt>
                <c:pt idx="3">
                  <c:v>Этап 3 Полугодие 4</c:v>
                </c:pt>
                <c:pt idx="4">
                  <c:v>Полугодие 5</c:v>
                </c:pt>
              </c:strCache>
            </c:strRef>
          </c:cat>
          <c:val>
            <c:numRef>
              <c:f>'Ключевые показатели'!$B$9:$F$9</c:f>
              <c:numCache>
                <c:ptCount val="5"/>
                <c:pt idx="0">
                  <c:v>0.000000</c:v>
                </c:pt>
                <c:pt idx="1">
                  <c:v>0.000000</c:v>
                </c:pt>
                <c:pt idx="2">
                  <c:v>27032736.681886</c:v>
                </c:pt>
                <c:pt idx="3">
                  <c:v>66717722.024586</c:v>
                </c:pt>
                <c:pt idx="4">
                  <c:v>87447604.982676</c:v>
                </c:pt>
              </c:numCache>
            </c:numRef>
          </c:val>
        </c:ser>
        <c:ser>
          <c:idx val="1"/>
          <c:order val="1"/>
          <c:tx>
            <c:strRef>
              <c:f>'Ключевые показатели'!$A$11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834190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64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'Ключевые показатели'!$B$2:$F$3</c:f>
              <c:strCache>
                <c:ptCount val="5"/>
                <c:pt idx="0">
                  <c:v>Этап 1 Полугодие 1</c:v>
                </c:pt>
                <c:pt idx="1">
                  <c:v>Этап 2 Полугодие 2</c:v>
                </c:pt>
                <c:pt idx="2">
                  <c:v>Полугодие 3</c:v>
                </c:pt>
                <c:pt idx="3">
                  <c:v>Этап 3 Полугодие 4</c:v>
                </c:pt>
                <c:pt idx="4">
                  <c:v>Полугодие 5</c:v>
                </c:pt>
              </c:strCache>
            </c:strRef>
          </c:cat>
          <c:val>
            <c:numRef>
              <c:f>'Ключевые показатели'!$B$11:$F$11</c:f>
              <c:numCache>
                <c:ptCount val="5"/>
                <c:pt idx="0">
                  <c:v>7000000.000000</c:v>
                </c:pt>
                <c:pt idx="1">
                  <c:v>21703200.000000</c:v>
                </c:pt>
                <c:pt idx="2">
                  <c:v>21703200.000000</c:v>
                </c:pt>
                <c:pt idx="3">
                  <c:v>34159200.000000</c:v>
                </c:pt>
                <c:pt idx="4">
                  <c:v>34159200.000000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37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[$₽-419]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37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.25e+07"/>
        <c:minorUnit val="1.125e+07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56136"/>
          <c:y val="0"/>
          <c:w val="0.79945"/>
          <c:h val="0.11511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7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699876</xdr:colOff>
      <xdr:row>102</xdr:row>
      <xdr:rowOff>152518</xdr:rowOff>
    </xdr:from>
    <xdr:to>
      <xdr:col>9</xdr:col>
      <xdr:colOff>207276</xdr:colOff>
      <xdr:row>126</xdr:row>
      <xdr:rowOff>80626</xdr:rowOff>
    </xdr:to>
    <xdr:graphicFrame>
      <xdr:nvGraphicFramePr>
        <xdr:cNvPr id="2" name="Двухмерная линейная диаграмма"/>
        <xdr:cNvGraphicFramePr/>
      </xdr:nvGraphicFramePr>
      <xdr:xfrm>
        <a:off x="3290676" y="29164398"/>
        <a:ext cx="6492401" cy="599553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187403</xdr:rowOff>
    </xdr:from>
    <xdr:to>
      <xdr:col>5</xdr:col>
      <xdr:colOff>1428859</xdr:colOff>
      <xdr:row>0</xdr:row>
      <xdr:rowOff>2388279</xdr:rowOff>
    </xdr:to>
    <xdr:graphicFrame>
      <xdr:nvGraphicFramePr>
        <xdr:cNvPr id="4" name="Двухмерная столбчатая диаграмма"/>
        <xdr:cNvGraphicFramePr/>
      </xdr:nvGraphicFramePr>
      <xdr:xfrm>
        <a:off x="-1" y="187403"/>
        <a:ext cx="9645761" cy="220087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AP103"/>
  <sheetViews>
    <sheetView workbookViewId="0" showGridLines="0" defaultGridColor="1">
      <pane topLeftCell="C5" xSplit="2" ySplit="4" activePane="bottomRight" state="frozen"/>
    </sheetView>
  </sheetViews>
  <sheetFormatPr defaultColWidth="16.3333" defaultRowHeight="19.9" customHeight="1" outlineLevelRow="0" outlineLevelCol="0"/>
  <cols>
    <col min="1" max="1" width="33.9219" style="1" customWidth="1"/>
    <col min="2" max="2" width="12.2344" style="1" customWidth="1"/>
    <col min="3" max="3" width="11.0469" style="1" customWidth="1"/>
    <col min="4" max="4" width="13.1719" style="1" customWidth="1"/>
    <col min="5" max="5" width="11.4062" style="1" customWidth="1"/>
    <col min="6" max="10" width="11" style="1" customWidth="1"/>
    <col min="11" max="27" width="11.1719" style="1" customWidth="1"/>
    <col min="28" max="40" width="11.875" style="1" customWidth="1"/>
    <col min="41" max="41" width="11.8516" style="1" customWidth="1"/>
    <col min="42" max="42" width="12.1719" style="1" customWidth="1"/>
    <col min="43" max="16384" width="16.3516" style="1" customWidth="1"/>
  </cols>
  <sheetData>
    <row r="1" ht="28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ht="19.8" customHeight="1">
      <c r="A2" t="s" s="3">
        <v>1</v>
      </c>
      <c r="B2" s="4">
        <f>D77</f>
        <v>-3617200</v>
      </c>
      <c r="C2" s="5"/>
      <c r="D2" s="4">
        <f>D77</f>
        <v>-3617200</v>
      </c>
      <c r="E2" s="4">
        <f>E77</f>
        <v>-3617200</v>
      </c>
      <c r="F2" s="4">
        <f>F77</f>
        <v>-3617200</v>
      </c>
      <c r="G2" s="4">
        <f>G77</f>
        <v>-3617200</v>
      </c>
      <c r="H2" s="4">
        <f>H77</f>
        <v>-3617200</v>
      </c>
      <c r="I2" s="4">
        <f>I77</f>
        <v>-3617200</v>
      </c>
      <c r="J2" s="4">
        <f>J77</f>
        <v>-1272312.68886719</v>
      </c>
      <c r="K2" s="4">
        <f>K77</f>
        <v>-500757.23192138</v>
      </c>
      <c r="L2" s="4">
        <f>L77</f>
        <v>302224.474736984</v>
      </c>
      <c r="M2" s="4">
        <f>M77</f>
        <v>1119216.90411417</v>
      </c>
      <c r="N2" s="4">
        <f>N77</f>
        <v>1956991.16399663</v>
      </c>
      <c r="O2" s="4">
        <f>O77</f>
        <v>3511095.86174644</v>
      </c>
      <c r="P2" s="4">
        <f>P77</f>
        <v>2869408.88248448</v>
      </c>
      <c r="Q2" s="4">
        <f>Q77</f>
        <v>4035636.95011182</v>
      </c>
      <c r="R2" s="4">
        <f>R77</f>
        <v>5026930.80759506</v>
      </c>
      <c r="S2" s="4">
        <f>S77</f>
        <v>5869530.58645579</v>
      </c>
      <c r="T2" s="4">
        <f>T77</f>
        <v>6585740.39848747</v>
      </c>
      <c r="U2" s="4">
        <f>U77</f>
        <v>7194518.73871429</v>
      </c>
      <c r="V2" s="4">
        <f>V77</f>
        <v>7711980.32790722</v>
      </c>
      <c r="W2" s="4">
        <f>W77</f>
        <v>8151822.67872106</v>
      </c>
      <c r="X2" s="4">
        <f>X77</f>
        <v>8525688.6769129</v>
      </c>
      <c r="Y2" s="4">
        <f>Y77</f>
        <v>8843474.77537596</v>
      </c>
      <c r="Z2" s="4">
        <f>Z77</f>
        <v>9113592.959069559</v>
      </c>
      <c r="AA2" s="4">
        <f>AA77</f>
        <v>9343193.41520912</v>
      </c>
      <c r="AB2" s="4">
        <f>AB77</f>
        <v>9028133.80292776</v>
      </c>
      <c r="AC2" s="4">
        <f>AC77</f>
        <v>11461395.1324886</v>
      </c>
      <c r="AD2" s="4">
        <f>AD77</f>
        <v>13529667.2626153</v>
      </c>
      <c r="AE2" s="4">
        <f>AE77</f>
        <v>15287698.573223</v>
      </c>
      <c r="AF2" s="4">
        <f>AF77</f>
        <v>16782025.1872397</v>
      </c>
      <c r="AG2" s="4">
        <f>AG77</f>
        <v>18052202.8091537</v>
      </c>
      <c r="AH2" s="4">
        <f>AH77</f>
        <v>19131853.7877807</v>
      </c>
      <c r="AI2" s="4">
        <f>AI77</f>
        <v>20049557.1196135</v>
      </c>
      <c r="AJ2" s="4">
        <f>AJ77</f>
        <v>20829604.9516716</v>
      </c>
      <c r="AK2" s="4">
        <f>AK77</f>
        <v>21492645.608921</v>
      </c>
      <c r="AL2" s="4">
        <f>AL77</f>
        <v>22056230.1675829</v>
      </c>
      <c r="AM2" s="4">
        <f>AM77</f>
        <v>22535277.0424454</v>
      </c>
      <c r="AN2" s="4">
        <f>SUM(D$2:O$2)</f>
        <v>-16586741.5161943</v>
      </c>
      <c r="AO2" s="4">
        <f>SUM(P$2:AA$2)</f>
        <v>83271519.1970447</v>
      </c>
      <c r="AP2" s="6">
        <f>SUM(AB2:AM2)</f>
        <v>210236291.445663</v>
      </c>
    </row>
    <row r="3" ht="19.95" customHeight="1">
      <c r="A3" t="s" s="7">
        <v>2</v>
      </c>
      <c r="B3" s="8"/>
      <c r="C3" s="9">
        <v>0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9">
        <v>33</v>
      </c>
      <c r="AK3" s="9">
        <v>34</v>
      </c>
      <c r="AL3" s="9">
        <v>35</v>
      </c>
      <c r="AM3" s="9">
        <v>36</v>
      </c>
      <c r="AN3" t="s" s="10">
        <v>3</v>
      </c>
      <c r="AO3" t="s" s="10">
        <v>3</v>
      </c>
      <c r="AP3" t="s" s="11">
        <v>3</v>
      </c>
    </row>
    <row r="4" ht="20.05" customHeight="1">
      <c r="A4" t="s" s="12">
        <v>4</v>
      </c>
      <c r="B4" s="13">
        <v>50000</v>
      </c>
      <c r="C4" s="14"/>
      <c r="D4" s="15">
        <v>45047</v>
      </c>
      <c r="E4" s="15">
        <v>45078</v>
      </c>
      <c r="F4" s="16">
        <v>45108</v>
      </c>
      <c r="G4" s="16">
        <v>45139</v>
      </c>
      <c r="H4" s="16">
        <v>45170</v>
      </c>
      <c r="I4" s="15">
        <v>45200</v>
      </c>
      <c r="J4" s="15">
        <v>45231</v>
      </c>
      <c r="K4" s="15">
        <v>45261</v>
      </c>
      <c r="L4" s="16">
        <v>45292</v>
      </c>
      <c r="M4" s="16">
        <v>45323</v>
      </c>
      <c r="N4" s="16">
        <v>45352</v>
      </c>
      <c r="O4" s="16">
        <v>45383</v>
      </c>
      <c r="P4" s="16">
        <v>45383</v>
      </c>
      <c r="Q4" s="16">
        <v>45383</v>
      </c>
      <c r="R4" s="16">
        <v>45383</v>
      </c>
      <c r="S4" s="16">
        <v>45383</v>
      </c>
      <c r="T4" s="16">
        <v>45383</v>
      </c>
      <c r="U4" s="16">
        <v>45383</v>
      </c>
      <c r="V4" s="16">
        <v>45383</v>
      </c>
      <c r="W4" s="16">
        <v>45383</v>
      </c>
      <c r="X4" s="16">
        <v>45383</v>
      </c>
      <c r="Y4" s="16">
        <v>45383</v>
      </c>
      <c r="Z4" s="16">
        <v>45383</v>
      </c>
      <c r="AA4" s="16">
        <v>45383</v>
      </c>
      <c r="AB4" s="16">
        <v>45383</v>
      </c>
      <c r="AC4" s="16">
        <v>45383</v>
      </c>
      <c r="AD4" s="16">
        <v>45383</v>
      </c>
      <c r="AE4" s="16">
        <v>45383</v>
      </c>
      <c r="AF4" s="16">
        <v>45383</v>
      </c>
      <c r="AG4" s="16">
        <v>45383</v>
      </c>
      <c r="AH4" s="16">
        <v>45383</v>
      </c>
      <c r="AI4" s="16">
        <v>45383</v>
      </c>
      <c r="AJ4" s="16">
        <v>45383</v>
      </c>
      <c r="AK4" s="16">
        <v>45383</v>
      </c>
      <c r="AL4" s="16">
        <v>45383</v>
      </c>
      <c r="AM4" s="16">
        <v>45383</v>
      </c>
      <c r="AN4" t="s" s="17">
        <v>5</v>
      </c>
      <c r="AO4" t="s" s="17">
        <v>6</v>
      </c>
      <c r="AP4" t="s" s="18">
        <v>7</v>
      </c>
    </row>
    <row r="5" ht="20.3" customHeight="1">
      <c r="A5" t="s" s="19">
        <v>8</v>
      </c>
      <c r="B5" s="20"/>
      <c r="C5" s="21"/>
      <c r="D5" s="22">
        <f>D6+D19</f>
        <v>0</v>
      </c>
      <c r="E5" s="22">
        <f>E6+E19</f>
        <v>0</v>
      </c>
      <c r="F5" s="22">
        <f>F6+F19</f>
        <v>0</v>
      </c>
      <c r="G5" s="22">
        <f>G6+G19</f>
        <v>0</v>
      </c>
      <c r="H5" s="22">
        <f>H6+H19</f>
        <v>0</v>
      </c>
      <c r="I5" s="22">
        <f>I6+I19</f>
        <v>0</v>
      </c>
      <c r="J5" s="22">
        <f>J6+J19</f>
        <v>2344887.31113281</v>
      </c>
      <c r="K5" s="22">
        <f>K6+K19</f>
        <v>3116442.76807862</v>
      </c>
      <c r="L5" s="22">
        <f>L6+L19</f>
        <v>3928771.62344019</v>
      </c>
      <c r="M5" s="22">
        <f>M6+M19</f>
        <v>4771031.85991152</v>
      </c>
      <c r="N5" s="22">
        <f>N6+N19</f>
        <v>5634716.66391405</v>
      </c>
      <c r="O5" s="22">
        <f>O6+O19</f>
        <v>7236886.4554087</v>
      </c>
      <c r="P5" s="22">
        <f>P6+P19</f>
        <v>8651353.487097399</v>
      </c>
      <c r="Q5" s="22">
        <f>Q6+Q19</f>
        <v>9853650.464032801</v>
      </c>
      <c r="R5" s="22">
        <f>R6+R19</f>
        <v>10875602.8944279</v>
      </c>
      <c r="S5" s="22">
        <f>S6+S19</f>
        <v>11744262.4602637</v>
      </c>
      <c r="T5" s="22">
        <f>T6+T19</f>
        <v>12482623.0912242</v>
      </c>
      <c r="U5" s="22">
        <f>U6+U19</f>
        <v>13110229.6275405</v>
      </c>
      <c r="V5" s="22">
        <f>V6+V19</f>
        <v>13643695.1834095</v>
      </c>
      <c r="W5" s="22">
        <f>W6+W19</f>
        <v>14097140.905898</v>
      </c>
      <c r="X5" s="22">
        <f>X6+X19</f>
        <v>14482569.7700133</v>
      </c>
      <c r="Y5" s="22">
        <f>Y6+Y19</f>
        <v>14810184.3045113</v>
      </c>
      <c r="Z5" s="22">
        <f>Z6+Z19</f>
        <v>15088656.6588346</v>
      </c>
      <c r="AA5" s="22">
        <f>AA6+AA19</f>
        <v>15325358.1600094</v>
      </c>
      <c r="AB5" s="22">
        <f>AB6+AB19</f>
        <v>18276554.436008</v>
      </c>
      <c r="AC5" s="22">
        <f>AC6+AC19</f>
        <v>20785071.2706068</v>
      </c>
      <c r="AD5" s="22">
        <f>AD6+AD19</f>
        <v>22917310.5800158</v>
      </c>
      <c r="AE5" s="22">
        <f>AE6+AE19</f>
        <v>24729713.9930134</v>
      </c>
      <c r="AF5" s="22">
        <f>AF6+AF19</f>
        <v>26270256.8940615</v>
      </c>
      <c r="AG5" s="22">
        <f>AG6+AG19</f>
        <v>27579718.3599523</v>
      </c>
      <c r="AH5" s="22">
        <f>AH6+AH19</f>
        <v>28692760.6059595</v>
      </c>
      <c r="AI5" s="22">
        <f>AI6+AI19</f>
        <v>29638846.5150655</v>
      </c>
      <c r="AJ5" s="22">
        <f>AJ6+AJ19</f>
        <v>30443019.5378058</v>
      </c>
      <c r="AK5" s="22">
        <f>AK6+AK19</f>
        <v>31126566.607135</v>
      </c>
      <c r="AL5" s="22">
        <f>AL6+AL19</f>
        <v>31707581.6160648</v>
      </c>
      <c r="AM5" s="22">
        <f>AM6+AM19</f>
        <v>32201444.373655</v>
      </c>
      <c r="AN5" s="23">
        <f>SUM(D5:O5)</f>
        <v>27032736.6818859</v>
      </c>
      <c r="AO5" s="23">
        <f>SUM(P5:AA5)</f>
        <v>154165327.007263</v>
      </c>
      <c r="AP5" s="24">
        <f>SUM(AB5:AM5)</f>
        <v>324368844.789343</v>
      </c>
    </row>
    <row r="6" ht="20.45" customHeight="1">
      <c r="A6" t="s" s="25">
        <v>9</v>
      </c>
      <c r="B6" s="26"/>
      <c r="C6" s="27"/>
      <c r="D6" s="28">
        <f>D18</f>
        <v>0</v>
      </c>
      <c r="E6" s="28">
        <f>E18</f>
        <v>0</v>
      </c>
      <c r="F6" s="28">
        <f>F18</f>
        <v>0</v>
      </c>
      <c r="G6" s="28">
        <f>G18</f>
        <v>0</v>
      </c>
      <c r="H6" s="28">
        <f>H18</f>
        <v>0</v>
      </c>
      <c r="I6" s="28">
        <f>I18</f>
        <v>0</v>
      </c>
      <c r="J6" s="28">
        <f>J18</f>
        <v>2344887.31113281</v>
      </c>
      <c r="K6" s="28">
        <f>K18</f>
        <v>3116442.76807862</v>
      </c>
      <c r="L6" s="28">
        <f>L18</f>
        <v>3928771.62344019</v>
      </c>
      <c r="M6" s="28">
        <f>M18</f>
        <v>4771031.85991152</v>
      </c>
      <c r="N6" s="28">
        <f>N18</f>
        <v>5634716.66391405</v>
      </c>
      <c r="O6" s="28">
        <f>O18</f>
        <v>7236886.4554087</v>
      </c>
      <c r="P6" s="28">
        <f>P18</f>
        <v>8651353.487097399</v>
      </c>
      <c r="Q6" s="28">
        <f>Q18</f>
        <v>9853650.464032801</v>
      </c>
      <c r="R6" s="28">
        <f>R18</f>
        <v>10875602.8944279</v>
      </c>
      <c r="S6" s="28">
        <f>S18</f>
        <v>11744262.4602637</v>
      </c>
      <c r="T6" s="28">
        <f>T18</f>
        <v>12482623.0912242</v>
      </c>
      <c r="U6" s="28">
        <f>U18</f>
        <v>13110229.6275405</v>
      </c>
      <c r="V6" s="28">
        <f>V18</f>
        <v>13643695.1834095</v>
      </c>
      <c r="W6" s="28">
        <f>W18</f>
        <v>14097140.905898</v>
      </c>
      <c r="X6" s="28">
        <f>X18</f>
        <v>14482569.7700133</v>
      </c>
      <c r="Y6" s="28">
        <f>Y18</f>
        <v>14810184.3045113</v>
      </c>
      <c r="Z6" s="28">
        <f>Z18</f>
        <v>15088656.6588346</v>
      </c>
      <c r="AA6" s="28">
        <f>AA18</f>
        <v>15325358.1600094</v>
      </c>
      <c r="AB6" s="28">
        <f>AB18</f>
        <v>18276554.436008</v>
      </c>
      <c r="AC6" s="28">
        <f>AC18</f>
        <v>20785071.2706068</v>
      </c>
      <c r="AD6" s="28">
        <f>AD18</f>
        <v>22917310.5800158</v>
      </c>
      <c r="AE6" s="28">
        <f>AE18</f>
        <v>24729713.9930134</v>
      </c>
      <c r="AF6" s="28">
        <f>AF18</f>
        <v>26270256.8940615</v>
      </c>
      <c r="AG6" s="28">
        <f>AG18</f>
        <v>27579718.3599523</v>
      </c>
      <c r="AH6" s="28">
        <f>AH18</f>
        <v>28692760.6059595</v>
      </c>
      <c r="AI6" s="28">
        <f>AI18</f>
        <v>29638846.5150655</v>
      </c>
      <c r="AJ6" s="28">
        <f>AJ18</f>
        <v>30443019.5378058</v>
      </c>
      <c r="AK6" s="28">
        <f>AK18</f>
        <v>31126566.607135</v>
      </c>
      <c r="AL6" s="28">
        <f>AL18</f>
        <v>31707581.6160648</v>
      </c>
      <c r="AM6" s="28">
        <f>AM18</f>
        <v>32201444.373655</v>
      </c>
      <c r="AN6" s="29">
        <f>SUM(D6:O6)</f>
        <v>27032736.6818859</v>
      </c>
      <c r="AO6" s="29">
        <f>SUM(P6:AA6)</f>
        <v>154165327.007263</v>
      </c>
      <c r="AP6" s="30">
        <f>SUM(AB6:AM6)</f>
        <v>324368844.789343</v>
      </c>
    </row>
    <row r="7" ht="20.45" customHeight="1">
      <c r="A7" t="s" s="31">
        <v>10</v>
      </c>
      <c r="B7" s="32">
        <v>100000</v>
      </c>
      <c r="C7" s="33"/>
      <c r="D7" s="34">
        <f>$B7</f>
        <v>100000</v>
      </c>
      <c r="E7" s="34">
        <f>$B7</f>
        <v>100000</v>
      </c>
      <c r="F7" s="34">
        <f>$B7</f>
        <v>100000</v>
      </c>
      <c r="G7" s="34">
        <f>$B7</f>
        <v>100000</v>
      </c>
      <c r="H7" s="34">
        <f>$B7</f>
        <v>100000</v>
      </c>
      <c r="I7" s="34">
        <f>$B7</f>
        <v>100000</v>
      </c>
      <c r="J7" s="34">
        <f>$B7</f>
        <v>100000</v>
      </c>
      <c r="K7" s="34">
        <f>$B7</f>
        <v>100000</v>
      </c>
      <c r="L7" s="34">
        <f>$B7</f>
        <v>100000</v>
      </c>
      <c r="M7" s="34">
        <f>$B7</f>
        <v>100000</v>
      </c>
      <c r="N7" s="34">
        <f>$B7</f>
        <v>100000</v>
      </c>
      <c r="O7" s="34">
        <f>$B7</f>
        <v>100000</v>
      </c>
      <c r="P7" s="34">
        <v>200000</v>
      </c>
      <c r="Q7" s="34">
        <v>200000</v>
      </c>
      <c r="R7" s="34">
        <v>200000</v>
      </c>
      <c r="S7" s="34">
        <v>200000</v>
      </c>
      <c r="T7" s="34">
        <v>200000</v>
      </c>
      <c r="U7" s="34">
        <v>200000</v>
      </c>
      <c r="V7" s="34">
        <v>200000</v>
      </c>
      <c r="W7" s="34">
        <v>200000</v>
      </c>
      <c r="X7" s="34">
        <v>200000</v>
      </c>
      <c r="Y7" s="34">
        <v>200000</v>
      </c>
      <c r="Z7" s="34">
        <v>200000</v>
      </c>
      <c r="AA7" s="34">
        <v>200000</v>
      </c>
      <c r="AB7" s="34">
        <v>300000</v>
      </c>
      <c r="AC7" s="34">
        <v>300000</v>
      </c>
      <c r="AD7" s="34">
        <v>300000</v>
      </c>
      <c r="AE7" s="34">
        <v>300000</v>
      </c>
      <c r="AF7" s="34">
        <v>300000</v>
      </c>
      <c r="AG7" s="34">
        <v>300000</v>
      </c>
      <c r="AH7" s="34">
        <v>300000</v>
      </c>
      <c r="AI7" s="34">
        <v>300000</v>
      </c>
      <c r="AJ7" s="34">
        <v>300000</v>
      </c>
      <c r="AK7" s="34">
        <v>300000</v>
      </c>
      <c r="AL7" s="34">
        <v>300000</v>
      </c>
      <c r="AM7" s="34">
        <v>300000</v>
      </c>
      <c r="AN7" s="35">
        <f>SUM(D7:O7)</f>
        <v>1200000</v>
      </c>
      <c r="AO7" s="35">
        <f>SUM(P7:AA7)</f>
        <v>2400000</v>
      </c>
      <c r="AP7" s="36">
        <f>SUM(AB7:AM7)</f>
        <v>3600000</v>
      </c>
    </row>
    <row r="8" ht="32.45" customHeight="1">
      <c r="A8" t="s" s="37">
        <v>11</v>
      </c>
      <c r="B8" s="38"/>
      <c r="C8" s="39"/>
      <c r="D8" s="40">
        <f>C8+D7</f>
        <v>100000</v>
      </c>
      <c r="E8" s="40">
        <f>E7</f>
        <v>100000</v>
      </c>
      <c r="F8" s="40">
        <f>F7</f>
        <v>100000</v>
      </c>
      <c r="G8" s="40">
        <f>G7</f>
        <v>100000</v>
      </c>
      <c r="H8" s="40">
        <f>H7</f>
        <v>100000</v>
      </c>
      <c r="I8" s="40">
        <f>I7</f>
        <v>100000</v>
      </c>
      <c r="J8" s="40">
        <f>J7</f>
        <v>100000</v>
      </c>
      <c r="K8" s="40">
        <f>K7</f>
        <v>100000</v>
      </c>
      <c r="L8" s="40">
        <f>L7</f>
        <v>100000</v>
      </c>
      <c r="M8" s="40">
        <f>M7</f>
        <v>100000</v>
      </c>
      <c r="N8" s="40">
        <f>N7</f>
        <v>100000</v>
      </c>
      <c r="O8" s="40">
        <f>O7</f>
        <v>100000</v>
      </c>
      <c r="P8" s="40">
        <f>P7</f>
        <v>200000</v>
      </c>
      <c r="Q8" s="40">
        <f>Q7</f>
        <v>200000</v>
      </c>
      <c r="R8" s="40">
        <f>R7</f>
        <v>200000</v>
      </c>
      <c r="S8" s="40">
        <f>S7</f>
        <v>200000</v>
      </c>
      <c r="T8" s="40">
        <f>T7</f>
        <v>200000</v>
      </c>
      <c r="U8" s="40">
        <f>U7</f>
        <v>200000</v>
      </c>
      <c r="V8" s="40">
        <f>V7</f>
        <v>200000</v>
      </c>
      <c r="W8" s="40">
        <f>W7</f>
        <v>200000</v>
      </c>
      <c r="X8" s="40">
        <f>X7</f>
        <v>200000</v>
      </c>
      <c r="Y8" s="40">
        <f>Y7</f>
        <v>200000</v>
      </c>
      <c r="Z8" s="40">
        <f>Z7</f>
        <v>200000</v>
      </c>
      <c r="AA8" s="40">
        <f>AA7</f>
        <v>200000</v>
      </c>
      <c r="AB8" s="40">
        <f>AB7</f>
        <v>300000</v>
      </c>
      <c r="AC8" s="40">
        <f>AC7</f>
        <v>300000</v>
      </c>
      <c r="AD8" s="40">
        <f>AD7</f>
        <v>300000</v>
      </c>
      <c r="AE8" s="40">
        <f>AE7</f>
        <v>300000</v>
      </c>
      <c r="AF8" s="40">
        <f>AF7</f>
        <v>300000</v>
      </c>
      <c r="AG8" s="40">
        <f>AG7</f>
        <v>300000</v>
      </c>
      <c r="AH8" s="40">
        <f>AH7</f>
        <v>300000</v>
      </c>
      <c r="AI8" s="40">
        <f>AI7</f>
        <v>300000</v>
      </c>
      <c r="AJ8" s="40">
        <f>AJ7</f>
        <v>300000</v>
      </c>
      <c r="AK8" s="40">
        <f>AK7</f>
        <v>300000</v>
      </c>
      <c r="AL8" s="40">
        <f>AL7</f>
        <v>300000</v>
      </c>
      <c r="AM8" s="40">
        <f>AM7</f>
        <v>300000</v>
      </c>
      <c r="AN8" s="29"/>
      <c r="AO8" s="29"/>
      <c r="AP8" s="30"/>
    </row>
    <row r="9" ht="20.45" customHeight="1">
      <c r="A9" t="s" s="37">
        <v>12</v>
      </c>
      <c r="B9" s="41">
        <v>0.05</v>
      </c>
      <c r="C9" s="42"/>
      <c r="D9" s="43">
        <f>$B9</f>
        <v>0.05</v>
      </c>
      <c r="E9" s="43">
        <f>$B9</f>
        <v>0.05</v>
      </c>
      <c r="F9" s="43">
        <f>$B9</f>
        <v>0.05</v>
      </c>
      <c r="G9" s="43">
        <f>$B9</f>
        <v>0.05</v>
      </c>
      <c r="H9" s="43">
        <f>$B9</f>
        <v>0.05</v>
      </c>
      <c r="I9" s="43">
        <f>$B9</f>
        <v>0.05</v>
      </c>
      <c r="J9" s="43">
        <f>$B9</f>
        <v>0.05</v>
      </c>
      <c r="K9" s="43">
        <f>$B9</f>
        <v>0.05</v>
      </c>
      <c r="L9" s="43">
        <f>$B9</f>
        <v>0.05</v>
      </c>
      <c r="M9" s="43">
        <f>$B9</f>
        <v>0.05</v>
      </c>
      <c r="N9" s="43">
        <f>$B9</f>
        <v>0.05</v>
      </c>
      <c r="O9" s="43">
        <f>$B9</f>
        <v>0.05</v>
      </c>
      <c r="P9" s="43">
        <f>$B9</f>
        <v>0.05</v>
      </c>
      <c r="Q9" s="43">
        <f>$B9</f>
        <v>0.05</v>
      </c>
      <c r="R9" s="43">
        <f>$B9</f>
        <v>0.05</v>
      </c>
      <c r="S9" s="43">
        <f>$B9</f>
        <v>0.05</v>
      </c>
      <c r="T9" s="43">
        <f>$B9</f>
        <v>0.05</v>
      </c>
      <c r="U9" s="43">
        <f>$B9</f>
        <v>0.05</v>
      </c>
      <c r="V9" s="43">
        <f>$B9</f>
        <v>0.05</v>
      </c>
      <c r="W9" s="43">
        <f>$B9</f>
        <v>0.05</v>
      </c>
      <c r="X9" s="43">
        <f>$B9</f>
        <v>0.05</v>
      </c>
      <c r="Y9" s="43">
        <f>$B9</f>
        <v>0.05</v>
      </c>
      <c r="Z9" s="43">
        <f>$B9</f>
        <v>0.05</v>
      </c>
      <c r="AA9" s="43">
        <f>$B9</f>
        <v>0.05</v>
      </c>
      <c r="AB9" s="43">
        <v>0.07000000000000001</v>
      </c>
      <c r="AC9" s="43">
        <v>0.07000000000000001</v>
      </c>
      <c r="AD9" s="43">
        <v>0.07000000000000001</v>
      </c>
      <c r="AE9" s="43">
        <v>0.07000000000000001</v>
      </c>
      <c r="AF9" s="43">
        <v>0.07000000000000001</v>
      </c>
      <c r="AG9" s="43">
        <v>0.07000000000000001</v>
      </c>
      <c r="AH9" s="43">
        <v>0.07000000000000001</v>
      </c>
      <c r="AI9" s="43">
        <v>0.07000000000000001</v>
      </c>
      <c r="AJ9" s="43">
        <v>0.07000000000000001</v>
      </c>
      <c r="AK9" s="43">
        <v>0.07000000000000001</v>
      </c>
      <c r="AL9" s="43">
        <v>0.07000000000000001</v>
      </c>
      <c r="AM9" s="43">
        <v>0.07000000000000001</v>
      </c>
      <c r="AN9" s="44"/>
      <c r="AO9" s="44"/>
      <c r="AP9" s="45"/>
    </row>
    <row r="10" ht="20.45" customHeight="1">
      <c r="A10" t="s" s="37">
        <v>13</v>
      </c>
      <c r="B10" s="46">
        <v>0.85</v>
      </c>
      <c r="C10" s="47">
        <v>2500</v>
      </c>
      <c r="D10" s="48">
        <f>D8*D9+C10*$B10</f>
        <v>7125</v>
      </c>
      <c r="E10" s="48">
        <f>E8*E9+D10*$B10</f>
        <v>11056.25</v>
      </c>
      <c r="F10" s="48">
        <f>F8*F9+E10*$B10</f>
        <v>14397.8125</v>
      </c>
      <c r="G10" s="48">
        <f>G8*G9+F10*$B10</f>
        <v>17238.140625</v>
      </c>
      <c r="H10" s="48">
        <f>H8*H9+G10*$B10</f>
        <v>19652.41953125</v>
      </c>
      <c r="I10" s="48">
        <f>I8*I9+H10*$B10</f>
        <v>21704.5566015625</v>
      </c>
      <c r="J10" s="48">
        <f>J8*J9+I10*$B10</f>
        <v>23448.8731113281</v>
      </c>
      <c r="K10" s="48">
        <f>K8*K9+J10*$B10</f>
        <v>24931.5421446289</v>
      </c>
      <c r="L10" s="48">
        <f>L8*L9+K10*$B10</f>
        <v>26191.8108229346</v>
      </c>
      <c r="M10" s="48">
        <f>M8*M9+L10*$B10</f>
        <v>27263.0391994944</v>
      </c>
      <c r="N10" s="48">
        <f>N8*N9+M10*$B10</f>
        <v>28173.5833195702</v>
      </c>
      <c r="O10" s="48">
        <f>O8*O9+N10*$B10</f>
        <v>28947.5458216347</v>
      </c>
      <c r="P10" s="48">
        <f>P8*P9+O10*$B10</f>
        <v>34605.4139483895</v>
      </c>
      <c r="Q10" s="48">
        <f>Q8*Q9+P10*$B10</f>
        <v>39414.6018561311</v>
      </c>
      <c r="R10" s="48">
        <f>R8*R9+Q10*$B10</f>
        <v>43502.4115777114</v>
      </c>
      <c r="S10" s="48">
        <f>S8*S9+R10*$B10</f>
        <v>46977.0498410547</v>
      </c>
      <c r="T10" s="48">
        <f>T8*T9+S10*$B10</f>
        <v>49930.4923648965</v>
      </c>
      <c r="U10" s="48">
        <f>U8*U9+T10*$B10</f>
        <v>52440.918510162</v>
      </c>
      <c r="V10" s="48">
        <f>V8*V9+U10*$B10</f>
        <v>54574.7807336377</v>
      </c>
      <c r="W10" s="48">
        <f>W8*W9+V10*$B10</f>
        <v>56388.563623592</v>
      </c>
      <c r="X10" s="48">
        <f>X8*X9+W10*$B10</f>
        <v>57930.2790800532</v>
      </c>
      <c r="Y10" s="48">
        <f>Y8*Y9+X10*$B10</f>
        <v>59240.7372180452</v>
      </c>
      <c r="Z10" s="48">
        <f>Z8*Z9+Y10*$B10</f>
        <v>60354.6266353384</v>
      </c>
      <c r="AA10" s="48">
        <f>AA8*AA9+Z10*$B10</f>
        <v>61301.4326400376</v>
      </c>
      <c r="AB10" s="48">
        <f>AB8*AB9+AA10*$B10</f>
        <v>73106.217744031994</v>
      </c>
      <c r="AC10" s="48">
        <f>AC8*AC9+AB10*$B10</f>
        <v>83140.2850824272</v>
      </c>
      <c r="AD10" s="48">
        <f>AD8*AD9+AC10*$B10</f>
        <v>91669.2423200631</v>
      </c>
      <c r="AE10" s="48">
        <f>AE8*AE9+AD10*$B10</f>
        <v>98918.8559720536</v>
      </c>
      <c r="AF10" s="48">
        <f>AF8*AF9+AE10*$B10</f>
        <v>105081.027576246</v>
      </c>
      <c r="AG10" s="48">
        <f>AG8*AG9+AF10*$B10</f>
        <v>110318.873439809</v>
      </c>
      <c r="AH10" s="48">
        <f>AH8*AH9+AG10*$B10</f>
        <v>114771.042423838</v>
      </c>
      <c r="AI10" s="48">
        <f>AI8*AI9+AH10*$B10</f>
        <v>118555.386060262</v>
      </c>
      <c r="AJ10" s="48">
        <f>AJ8*AJ9+AI10*$B10</f>
        <v>121772.078151223</v>
      </c>
      <c r="AK10" s="48">
        <f>AK8*AK9+AJ10*$B10</f>
        <v>124506.26642854</v>
      </c>
      <c r="AL10" s="48">
        <f>AL8*AL9+AK10*$B10</f>
        <v>126830.326464259</v>
      </c>
      <c r="AM10" s="48">
        <f>AM8*AM9+AL10*$B10</f>
        <v>128805.77749462</v>
      </c>
      <c r="AN10" s="29"/>
      <c r="AO10" s="29"/>
      <c r="AP10" s="30"/>
    </row>
    <row r="11" ht="20.45" customHeight="1">
      <c r="A11" t="s" s="37">
        <v>14</v>
      </c>
      <c r="B11" s="49">
        <v>0.05</v>
      </c>
      <c r="C11" s="50"/>
      <c r="D11" s="43">
        <f>$B11</f>
        <v>0.05</v>
      </c>
      <c r="E11" s="43">
        <f>$B11</f>
        <v>0.05</v>
      </c>
      <c r="F11" s="43">
        <f>$B11</f>
        <v>0.05</v>
      </c>
      <c r="G11" s="43">
        <f>$B11</f>
        <v>0.05</v>
      </c>
      <c r="H11" s="43">
        <f>$B11</f>
        <v>0.05</v>
      </c>
      <c r="I11" s="43">
        <f>$B11</f>
        <v>0.05</v>
      </c>
      <c r="J11" s="43">
        <f>$B11</f>
        <v>0.05</v>
      </c>
      <c r="K11" s="43">
        <f>$B11</f>
        <v>0.05</v>
      </c>
      <c r="L11" s="43">
        <f>$B11</f>
        <v>0.05</v>
      </c>
      <c r="M11" s="43">
        <f>$B11</f>
        <v>0.05</v>
      </c>
      <c r="N11" s="43">
        <f>$B11</f>
        <v>0.05</v>
      </c>
      <c r="O11" s="43">
        <f>$B11</f>
        <v>0.05</v>
      </c>
      <c r="P11" s="43">
        <f>$B11</f>
        <v>0.05</v>
      </c>
      <c r="Q11" s="43">
        <f>$B11</f>
        <v>0.05</v>
      </c>
      <c r="R11" s="43">
        <f>$B11</f>
        <v>0.05</v>
      </c>
      <c r="S11" s="43">
        <f>$B11</f>
        <v>0.05</v>
      </c>
      <c r="T11" s="43">
        <f>$B11</f>
        <v>0.05</v>
      </c>
      <c r="U11" s="43">
        <f>$B11</f>
        <v>0.05</v>
      </c>
      <c r="V11" s="43">
        <f>$B11</f>
        <v>0.05</v>
      </c>
      <c r="W11" s="43">
        <f>$B11</f>
        <v>0.05</v>
      </c>
      <c r="X11" s="43">
        <f>$B11</f>
        <v>0.05</v>
      </c>
      <c r="Y11" s="43">
        <f>$B11</f>
        <v>0.05</v>
      </c>
      <c r="Z11" s="43">
        <f>$B11</f>
        <v>0.05</v>
      </c>
      <c r="AA11" s="43">
        <f>$B11</f>
        <v>0.05</v>
      </c>
      <c r="AB11" s="43">
        <f>$B11</f>
        <v>0.05</v>
      </c>
      <c r="AC11" s="43">
        <f>$B11</f>
        <v>0.05</v>
      </c>
      <c r="AD11" s="43">
        <f>$B11</f>
        <v>0.05</v>
      </c>
      <c r="AE11" s="43">
        <f>$B11</f>
        <v>0.05</v>
      </c>
      <c r="AF11" s="43">
        <f>$B11</f>
        <v>0.05</v>
      </c>
      <c r="AG11" s="43">
        <f>$B11</f>
        <v>0.05</v>
      </c>
      <c r="AH11" s="43">
        <f>$B11</f>
        <v>0.05</v>
      </c>
      <c r="AI11" s="43">
        <f>$B11</f>
        <v>0.05</v>
      </c>
      <c r="AJ11" s="43">
        <f>$B11</f>
        <v>0.05</v>
      </c>
      <c r="AK11" s="43">
        <f>$B11</f>
        <v>0.05</v>
      </c>
      <c r="AL11" s="43">
        <f>$B11</f>
        <v>0.05</v>
      </c>
      <c r="AM11" s="43">
        <f>$B11</f>
        <v>0.05</v>
      </c>
      <c r="AN11" s="44"/>
      <c r="AO11" s="44"/>
      <c r="AP11" s="45"/>
    </row>
    <row r="12" ht="20.45" customHeight="1">
      <c r="A12" t="s" s="51">
        <v>15</v>
      </c>
      <c r="B12" s="52"/>
      <c r="C12" s="53"/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0.4</v>
      </c>
      <c r="K12" s="54">
        <v>0.5</v>
      </c>
      <c r="L12" s="54">
        <v>0.6</v>
      </c>
      <c r="M12" s="54">
        <v>0.7</v>
      </c>
      <c r="N12" s="54">
        <v>0.8</v>
      </c>
      <c r="O12" s="54">
        <v>1</v>
      </c>
      <c r="P12" s="54">
        <v>1</v>
      </c>
      <c r="Q12" s="54">
        <v>1</v>
      </c>
      <c r="R12" s="54">
        <v>1</v>
      </c>
      <c r="S12" s="54">
        <v>1</v>
      </c>
      <c r="T12" s="54">
        <v>1</v>
      </c>
      <c r="U12" s="54">
        <v>1</v>
      </c>
      <c r="V12" s="54">
        <v>1</v>
      </c>
      <c r="W12" s="54">
        <v>1</v>
      </c>
      <c r="X12" s="54">
        <v>1</v>
      </c>
      <c r="Y12" s="54">
        <v>1</v>
      </c>
      <c r="Z12" s="54">
        <v>1</v>
      </c>
      <c r="AA12" s="54">
        <v>1</v>
      </c>
      <c r="AB12" s="54">
        <v>1</v>
      </c>
      <c r="AC12" s="54">
        <v>1</v>
      </c>
      <c r="AD12" s="54">
        <v>1</v>
      </c>
      <c r="AE12" s="54">
        <v>1</v>
      </c>
      <c r="AF12" s="54">
        <v>1</v>
      </c>
      <c r="AG12" s="54">
        <v>1</v>
      </c>
      <c r="AH12" s="54">
        <v>1</v>
      </c>
      <c r="AI12" s="54">
        <v>1</v>
      </c>
      <c r="AJ12" s="54">
        <v>1</v>
      </c>
      <c r="AK12" s="54">
        <v>1</v>
      </c>
      <c r="AL12" s="54">
        <v>1</v>
      </c>
      <c r="AM12" s="54">
        <v>1</v>
      </c>
      <c r="AN12" s="54"/>
      <c r="AO12" s="54"/>
      <c r="AP12" s="55"/>
    </row>
    <row r="13" ht="20.45" customHeight="1">
      <c r="A13" t="s" s="37">
        <v>16</v>
      </c>
      <c r="B13" s="56"/>
      <c r="C13" s="57"/>
      <c r="D13" s="34">
        <f>D10*D11*D12</f>
        <v>0</v>
      </c>
      <c r="E13" s="34">
        <f>E10*E11*E12</f>
        <v>0</v>
      </c>
      <c r="F13" s="34">
        <f>F10*F11*F12</f>
        <v>0</v>
      </c>
      <c r="G13" s="34">
        <f>G10*G11*G12</f>
        <v>0</v>
      </c>
      <c r="H13" s="34">
        <f>H10*H11*H12</f>
        <v>0</v>
      </c>
      <c r="I13" s="34">
        <f>I10*I11*I12</f>
        <v>0</v>
      </c>
      <c r="J13" s="34">
        <f>J10*J11*J12</f>
        <v>468.977462226562</v>
      </c>
      <c r="K13" s="34">
        <f>K10*K11*K12</f>
        <v>623.288553615723</v>
      </c>
      <c r="L13" s="34">
        <f>L10*L11*L12</f>
        <v>785.754324688038</v>
      </c>
      <c r="M13" s="34">
        <f>M10*M11*M12</f>
        <v>954.2063719823039</v>
      </c>
      <c r="N13" s="34">
        <f>N10*N11*N12</f>
        <v>1126.943332782810</v>
      </c>
      <c r="O13" s="34">
        <f>O10*O11*O12</f>
        <v>1447.377291081740</v>
      </c>
      <c r="P13" s="34">
        <f>P10*P11*P12</f>
        <v>1730.270697419480</v>
      </c>
      <c r="Q13" s="34">
        <f>Q10*Q11*Q12</f>
        <v>1970.730092806560</v>
      </c>
      <c r="R13" s="34">
        <f>R10*R11*R12</f>
        <v>2175.120578885570</v>
      </c>
      <c r="S13" s="34">
        <f>S10*S11*S12</f>
        <v>2348.852492052740</v>
      </c>
      <c r="T13" s="34">
        <f>T10*T11*T12</f>
        <v>2496.524618244830</v>
      </c>
      <c r="U13" s="34">
        <f>U10*U11*U12</f>
        <v>2622.0459255081</v>
      </c>
      <c r="V13" s="34">
        <f>V10*V11*V12</f>
        <v>2728.739036681890</v>
      </c>
      <c r="W13" s="34">
        <f>W10*W11*W12</f>
        <v>2819.4281811796</v>
      </c>
      <c r="X13" s="34">
        <f>X10*X11*X12</f>
        <v>2896.513954002660</v>
      </c>
      <c r="Y13" s="34">
        <f>Y10*Y11*Y12</f>
        <v>2962.036860902260</v>
      </c>
      <c r="Z13" s="34">
        <f>Z10*Z11*Z12</f>
        <v>3017.731331766920</v>
      </c>
      <c r="AA13" s="34">
        <f>AA10*AA11*AA12</f>
        <v>3065.071632001880</v>
      </c>
      <c r="AB13" s="34">
        <f>AB10*AB11*AB12</f>
        <v>3655.3108872016</v>
      </c>
      <c r="AC13" s="34">
        <f>AC10*AC11*AC12</f>
        <v>4157.014254121360</v>
      </c>
      <c r="AD13" s="34">
        <f>AD10*AD11*AD12</f>
        <v>4583.462116003160</v>
      </c>
      <c r="AE13" s="34">
        <f>AE10*AE11*AE12</f>
        <v>4945.942798602680</v>
      </c>
      <c r="AF13" s="34">
        <f>AF10*AF11*AF12</f>
        <v>5254.0513788123</v>
      </c>
      <c r="AG13" s="34">
        <f>AG10*AG11*AG12</f>
        <v>5515.943671990450</v>
      </c>
      <c r="AH13" s="34">
        <f>AH10*AH11*AH12</f>
        <v>5738.5521211919</v>
      </c>
      <c r="AI13" s="34">
        <f>AI10*AI11*AI12</f>
        <v>5927.7693030131</v>
      </c>
      <c r="AJ13" s="34">
        <f>AJ10*AJ11*AJ12</f>
        <v>6088.603907561150</v>
      </c>
      <c r="AK13" s="34">
        <f>AK10*AK11*AK12</f>
        <v>6225.313321427</v>
      </c>
      <c r="AL13" s="34">
        <f>AL10*AL11*AL12</f>
        <v>6341.516323212950</v>
      </c>
      <c r="AM13" s="34">
        <f>AM10*AM11*AM12</f>
        <v>6440.288874731</v>
      </c>
      <c r="AN13" s="35">
        <f>SUM(D13:O13)</f>
        <v>5406.547336377180</v>
      </c>
      <c r="AO13" s="35">
        <f>SUM(P13:AA13)</f>
        <v>30833.0654014525</v>
      </c>
      <c r="AP13" s="36">
        <f>SUM(AB13:AM13)</f>
        <v>64873.7689578687</v>
      </c>
    </row>
    <row r="14" ht="20.45" customHeight="1">
      <c r="A14" t="s" s="58">
        <v>17</v>
      </c>
      <c r="B14" s="59"/>
      <c r="C14" s="60"/>
      <c r="D14" s="61">
        <f>D13/30</f>
        <v>0</v>
      </c>
      <c r="E14" s="61">
        <f>E13/30</f>
        <v>0</v>
      </c>
      <c r="F14" s="61">
        <f>F13/30</f>
        <v>0</v>
      </c>
      <c r="G14" s="61">
        <f>G13/30</f>
        <v>0</v>
      </c>
      <c r="H14" s="61">
        <f>H13/30</f>
        <v>0</v>
      </c>
      <c r="I14" s="61">
        <f>I13/30</f>
        <v>0</v>
      </c>
      <c r="J14" s="61">
        <f>J13/30</f>
        <v>15.6325820742187</v>
      </c>
      <c r="K14" s="61">
        <f>K13/30</f>
        <v>20.7762851205241</v>
      </c>
      <c r="L14" s="61">
        <f>L13/30</f>
        <v>26.1918108229346</v>
      </c>
      <c r="M14" s="61">
        <f>M13/30</f>
        <v>31.8068790660768</v>
      </c>
      <c r="N14" s="61">
        <f>N13/30</f>
        <v>37.564777759427</v>
      </c>
      <c r="O14" s="61">
        <f>O13/30</f>
        <v>48.2459097027247</v>
      </c>
      <c r="P14" s="61">
        <f>P13/30</f>
        <v>57.6756899139827</v>
      </c>
      <c r="Q14" s="61">
        <f>Q13/30</f>
        <v>65.691003093552</v>
      </c>
      <c r="R14" s="61">
        <f>R13/30</f>
        <v>72.5040192961857</v>
      </c>
      <c r="S14" s="61">
        <f>S13/30</f>
        <v>78.2950830684247</v>
      </c>
      <c r="T14" s="61">
        <f>T13/30</f>
        <v>83.2174872748277</v>
      </c>
      <c r="U14" s="61">
        <f>U13/30</f>
        <v>87.40153085027001</v>
      </c>
      <c r="V14" s="61">
        <f>V13/30</f>
        <v>90.9579678893963</v>
      </c>
      <c r="W14" s="61">
        <f>W13/30</f>
        <v>93.9809393726533</v>
      </c>
      <c r="X14" s="61">
        <f>X13/30</f>
        <v>96.55046513342199</v>
      </c>
      <c r="Y14" s="61">
        <f>Y13/30</f>
        <v>98.7345620300753</v>
      </c>
      <c r="Z14" s="61">
        <f>Z13/30</f>
        <v>100.591044392231</v>
      </c>
      <c r="AA14" s="61">
        <f>AA13/30</f>
        <v>102.169054400063</v>
      </c>
      <c r="AB14" s="61">
        <f>AB13/30</f>
        <v>121.843696240053</v>
      </c>
      <c r="AC14" s="61">
        <f>AC13/30</f>
        <v>138.567141804045</v>
      </c>
      <c r="AD14" s="61">
        <f>AD13/30</f>
        <v>152.782070533439</v>
      </c>
      <c r="AE14" s="61">
        <f>AE13/30</f>
        <v>164.864759953423</v>
      </c>
      <c r="AF14" s="61">
        <f>AF13/30</f>
        <v>175.135045960410</v>
      </c>
      <c r="AG14" s="61">
        <f>AG13/30</f>
        <v>183.864789066348</v>
      </c>
      <c r="AH14" s="61">
        <f>AH13/30</f>
        <v>191.285070706397</v>
      </c>
      <c r="AI14" s="61">
        <f>AI13/30</f>
        <v>197.592310100437</v>
      </c>
      <c r="AJ14" s="61">
        <f>AJ13/30</f>
        <v>202.953463585372</v>
      </c>
      <c r="AK14" s="61">
        <f>AK13/30</f>
        <v>207.510444047567</v>
      </c>
      <c r="AL14" s="61">
        <f>AL13/30</f>
        <v>211.383877440432</v>
      </c>
      <c r="AM14" s="61">
        <f>AM13/30</f>
        <v>214.676295824367</v>
      </c>
      <c r="AN14" s="29"/>
      <c r="AO14" s="62"/>
      <c r="AP14" s="63"/>
    </row>
    <row r="15" ht="20.45" customHeight="1">
      <c r="A15" t="s" s="37">
        <v>18</v>
      </c>
      <c r="B15" s="59"/>
      <c r="C15" s="57"/>
      <c r="D15" s="34">
        <f>C15+D13</f>
        <v>0</v>
      </c>
      <c r="E15" s="34">
        <f>D15+E13</f>
        <v>0</v>
      </c>
      <c r="F15" s="34">
        <f>E15+F13</f>
        <v>0</v>
      </c>
      <c r="G15" s="34">
        <f>F15+G13</f>
        <v>0</v>
      </c>
      <c r="H15" s="34">
        <f>G15+H13</f>
        <v>0</v>
      </c>
      <c r="I15" s="34">
        <f>H15+I13</f>
        <v>0</v>
      </c>
      <c r="J15" s="34">
        <f>J13</f>
        <v>468.977462226562</v>
      </c>
      <c r="K15" s="34">
        <f>K13</f>
        <v>623.288553615723</v>
      </c>
      <c r="L15" s="34">
        <f>L13</f>
        <v>785.754324688038</v>
      </c>
      <c r="M15" s="34">
        <f>M13</f>
        <v>954.2063719823039</v>
      </c>
      <c r="N15" s="34">
        <f>N13</f>
        <v>1126.943332782810</v>
      </c>
      <c r="O15" s="34">
        <f>O13</f>
        <v>1447.377291081740</v>
      </c>
      <c r="P15" s="34">
        <f>P13</f>
        <v>1730.270697419480</v>
      </c>
      <c r="Q15" s="34">
        <f>Q13</f>
        <v>1970.730092806560</v>
      </c>
      <c r="R15" s="34">
        <f>R13</f>
        <v>2175.120578885570</v>
      </c>
      <c r="S15" s="34">
        <f>S13</f>
        <v>2348.852492052740</v>
      </c>
      <c r="T15" s="34">
        <f>T13</f>
        <v>2496.524618244830</v>
      </c>
      <c r="U15" s="34">
        <f>U13</f>
        <v>2622.0459255081</v>
      </c>
      <c r="V15" s="34">
        <f>V13</f>
        <v>2728.739036681890</v>
      </c>
      <c r="W15" s="34">
        <f>W13</f>
        <v>2819.4281811796</v>
      </c>
      <c r="X15" s="34">
        <f>X13</f>
        <v>2896.513954002660</v>
      </c>
      <c r="Y15" s="34">
        <f>Y13</f>
        <v>2962.036860902260</v>
      </c>
      <c r="Z15" s="34">
        <f>Z13</f>
        <v>3017.731331766920</v>
      </c>
      <c r="AA15" s="34">
        <f>AA13</f>
        <v>3065.071632001880</v>
      </c>
      <c r="AB15" s="34">
        <f>AB13</f>
        <v>3655.3108872016</v>
      </c>
      <c r="AC15" s="34">
        <f>AC13</f>
        <v>4157.014254121360</v>
      </c>
      <c r="AD15" s="34">
        <f>AD13</f>
        <v>4583.462116003160</v>
      </c>
      <c r="AE15" s="34">
        <f>AE13</f>
        <v>4945.942798602680</v>
      </c>
      <c r="AF15" s="34">
        <f>AF13</f>
        <v>5254.0513788123</v>
      </c>
      <c r="AG15" s="34">
        <f>AG13</f>
        <v>5515.943671990450</v>
      </c>
      <c r="AH15" s="34">
        <f>AH13</f>
        <v>5738.5521211919</v>
      </c>
      <c r="AI15" s="34">
        <f>AI13</f>
        <v>5927.7693030131</v>
      </c>
      <c r="AJ15" s="34">
        <f>AJ13</f>
        <v>6088.603907561150</v>
      </c>
      <c r="AK15" s="34">
        <f>AK13</f>
        <v>6225.313321427</v>
      </c>
      <c r="AL15" s="34">
        <f>AL13</f>
        <v>6341.516323212950</v>
      </c>
      <c r="AM15" s="34">
        <f>AM13</f>
        <v>6440.288874731</v>
      </c>
      <c r="AN15" s="35">
        <f>SUM(D15:O15)</f>
        <v>5406.547336377180</v>
      </c>
      <c r="AO15" s="35">
        <f>SUM(P15:AA15)</f>
        <v>30833.0654014525</v>
      </c>
      <c r="AP15" s="36">
        <f>SUM(AB15:AM15)</f>
        <v>64873.7689578687</v>
      </c>
    </row>
    <row r="16" ht="20.45" customHeight="1">
      <c r="A16" t="s" s="37">
        <v>19</v>
      </c>
      <c r="B16" s="64">
        <v>0</v>
      </c>
      <c r="C16" s="65"/>
      <c r="D16" s="66">
        <f>$B4*D15</f>
        <v>0</v>
      </c>
      <c r="E16" s="66">
        <f>$B4*E15</f>
        <v>0</v>
      </c>
      <c r="F16" s="66">
        <f>$B4*F15</f>
        <v>0</v>
      </c>
      <c r="G16" s="66">
        <f>$B4*G15</f>
        <v>0</v>
      </c>
      <c r="H16" s="66">
        <f>$B4*H15</f>
        <v>0</v>
      </c>
      <c r="I16" s="66">
        <f>$B4*I15</f>
        <v>0</v>
      </c>
      <c r="J16" s="66">
        <f>$B4*J15</f>
        <v>23448873.1113281</v>
      </c>
      <c r="K16" s="66">
        <f>$B4*K15</f>
        <v>31164427.6807862</v>
      </c>
      <c r="L16" s="66">
        <f>$B4*L15</f>
        <v>39287716.2344019</v>
      </c>
      <c r="M16" s="66">
        <f>$B4*M15</f>
        <v>47710318.5991152</v>
      </c>
      <c r="N16" s="66">
        <f>$B4*N15</f>
        <v>56347166.6391405</v>
      </c>
      <c r="O16" s="66">
        <f>$B4*O15</f>
        <v>72368864.554087</v>
      </c>
      <c r="P16" s="66">
        <f>$B4*P15</f>
        <v>86513534.870974</v>
      </c>
      <c r="Q16" s="66">
        <f>$B4*Q15</f>
        <v>98536504.640328</v>
      </c>
      <c r="R16" s="66">
        <f>$B4*R15</f>
        <v>108756028.944279</v>
      </c>
      <c r="S16" s="66">
        <f>$B4*S15</f>
        <v>117442624.602637</v>
      </c>
      <c r="T16" s="66">
        <f>$B4*T15</f>
        <v>124826230.912242</v>
      </c>
      <c r="U16" s="66">
        <f>$B4*U15</f>
        <v>131102296.275405</v>
      </c>
      <c r="V16" s="66">
        <f>$B4*V15</f>
        <v>136436951.834095</v>
      </c>
      <c r="W16" s="66">
        <f>$B4*W15</f>
        <v>140971409.05898</v>
      </c>
      <c r="X16" s="66">
        <f>$B4*X15</f>
        <v>144825697.700133</v>
      </c>
      <c r="Y16" s="66">
        <f>$B4*Y15</f>
        <v>148101843.045113</v>
      </c>
      <c r="Z16" s="66">
        <f>$B4*Z15</f>
        <v>150886566.588346</v>
      </c>
      <c r="AA16" s="66">
        <f>$B4*AA15</f>
        <v>153253581.600094</v>
      </c>
      <c r="AB16" s="66">
        <f>$B4*AB15</f>
        <v>182765544.36008</v>
      </c>
      <c r="AC16" s="66">
        <f>$B4*AC15</f>
        <v>207850712.706068</v>
      </c>
      <c r="AD16" s="66">
        <f>$B4*AD15</f>
        <v>229173105.800158</v>
      </c>
      <c r="AE16" s="66">
        <f>$B4*AE15</f>
        <v>247297139.930134</v>
      </c>
      <c r="AF16" s="66">
        <f>$B4*AF15</f>
        <v>262702568.940615</v>
      </c>
      <c r="AG16" s="66">
        <f>$B4*AG15</f>
        <v>275797183.599523</v>
      </c>
      <c r="AH16" s="66">
        <f>$B4*AH15</f>
        <v>286927606.059595</v>
      </c>
      <c r="AI16" s="66">
        <f>$B4*AI15</f>
        <v>296388465.150655</v>
      </c>
      <c r="AJ16" s="66">
        <f>$B4*AJ15</f>
        <v>304430195.378058</v>
      </c>
      <c r="AK16" s="66">
        <f>$B4*AK15</f>
        <v>311265666.07135</v>
      </c>
      <c r="AL16" s="66">
        <f>$B4*AL15</f>
        <v>317075816.160648</v>
      </c>
      <c r="AM16" s="66">
        <f>$B4*AM15</f>
        <v>322014443.73655</v>
      </c>
      <c r="AN16" s="29"/>
      <c r="AO16" s="29"/>
      <c r="AP16" s="30"/>
    </row>
    <row r="17" ht="20.45" customHeight="1">
      <c r="A17" t="s" s="37">
        <v>20</v>
      </c>
      <c r="B17" s="49">
        <v>0.1</v>
      </c>
      <c r="C17" s="50"/>
      <c r="D17" s="43">
        <f>$B17</f>
        <v>0.1</v>
      </c>
      <c r="E17" s="43">
        <f>$B17</f>
        <v>0.1</v>
      </c>
      <c r="F17" s="43">
        <f>$B17</f>
        <v>0.1</v>
      </c>
      <c r="G17" s="43">
        <f>$B17</f>
        <v>0.1</v>
      </c>
      <c r="H17" s="43">
        <f>$B17</f>
        <v>0.1</v>
      </c>
      <c r="I17" s="43">
        <f>$B17</f>
        <v>0.1</v>
      </c>
      <c r="J17" s="43">
        <f>$B17</f>
        <v>0.1</v>
      </c>
      <c r="K17" s="43">
        <f>$B17</f>
        <v>0.1</v>
      </c>
      <c r="L17" s="43">
        <f>$B17</f>
        <v>0.1</v>
      </c>
      <c r="M17" s="43">
        <f>$B17</f>
        <v>0.1</v>
      </c>
      <c r="N17" s="43">
        <f>$B17</f>
        <v>0.1</v>
      </c>
      <c r="O17" s="43">
        <f>$B17</f>
        <v>0.1</v>
      </c>
      <c r="P17" s="43">
        <f>$B17</f>
        <v>0.1</v>
      </c>
      <c r="Q17" s="43">
        <f>$B17</f>
        <v>0.1</v>
      </c>
      <c r="R17" s="43">
        <f>$B17</f>
        <v>0.1</v>
      </c>
      <c r="S17" s="43">
        <f>$B17</f>
        <v>0.1</v>
      </c>
      <c r="T17" s="43">
        <f>$B17</f>
        <v>0.1</v>
      </c>
      <c r="U17" s="43">
        <f>$B17</f>
        <v>0.1</v>
      </c>
      <c r="V17" s="43">
        <f>$B17</f>
        <v>0.1</v>
      </c>
      <c r="W17" s="43">
        <f>$B17</f>
        <v>0.1</v>
      </c>
      <c r="X17" s="43">
        <f>$B17</f>
        <v>0.1</v>
      </c>
      <c r="Y17" s="43">
        <f>$B17</f>
        <v>0.1</v>
      </c>
      <c r="Z17" s="43">
        <f>$B17</f>
        <v>0.1</v>
      </c>
      <c r="AA17" s="43">
        <f>$B17</f>
        <v>0.1</v>
      </c>
      <c r="AB17" s="43">
        <f>$B17</f>
        <v>0.1</v>
      </c>
      <c r="AC17" s="43">
        <f>$B17</f>
        <v>0.1</v>
      </c>
      <c r="AD17" s="43">
        <f>$B17</f>
        <v>0.1</v>
      </c>
      <c r="AE17" s="43">
        <f>$B17</f>
        <v>0.1</v>
      </c>
      <c r="AF17" s="43">
        <f>$B17</f>
        <v>0.1</v>
      </c>
      <c r="AG17" s="43">
        <f>$B17</f>
        <v>0.1</v>
      </c>
      <c r="AH17" s="43">
        <f>$B17</f>
        <v>0.1</v>
      </c>
      <c r="AI17" s="43">
        <f>$B17</f>
        <v>0.1</v>
      </c>
      <c r="AJ17" s="43">
        <f>$B17</f>
        <v>0.1</v>
      </c>
      <c r="AK17" s="43">
        <f>$B17</f>
        <v>0.1</v>
      </c>
      <c r="AL17" s="43">
        <f>$B17</f>
        <v>0.1</v>
      </c>
      <c r="AM17" s="43">
        <f>$B17</f>
        <v>0.1</v>
      </c>
      <c r="AN17" s="67"/>
      <c r="AO17" s="67"/>
      <c r="AP17" s="68"/>
    </row>
    <row r="18" ht="20.45" customHeight="1">
      <c r="A18" t="s" s="37">
        <v>21</v>
      </c>
      <c r="B18" s="64">
        <v>0</v>
      </c>
      <c r="C18" s="65"/>
      <c r="D18" s="66">
        <f>D16*D17</f>
        <v>0</v>
      </c>
      <c r="E18" s="66">
        <f>E16*E17</f>
        <v>0</v>
      </c>
      <c r="F18" s="66">
        <f>F16*F17</f>
        <v>0</v>
      </c>
      <c r="G18" s="66">
        <f>G16*G17</f>
        <v>0</v>
      </c>
      <c r="H18" s="66">
        <f>H16*H17</f>
        <v>0</v>
      </c>
      <c r="I18" s="66">
        <f>I16*I17</f>
        <v>0</v>
      </c>
      <c r="J18" s="66">
        <f>J16*J17</f>
        <v>2344887.31113281</v>
      </c>
      <c r="K18" s="66">
        <f>K16*K17</f>
        <v>3116442.76807862</v>
      </c>
      <c r="L18" s="66">
        <f>L16*L17</f>
        <v>3928771.62344019</v>
      </c>
      <c r="M18" s="66">
        <f>M16*M17</f>
        <v>4771031.85991152</v>
      </c>
      <c r="N18" s="66">
        <f>N16*N17</f>
        <v>5634716.66391405</v>
      </c>
      <c r="O18" s="66">
        <f>O16*O17</f>
        <v>7236886.4554087</v>
      </c>
      <c r="P18" s="66">
        <f>P16*P17</f>
        <v>8651353.487097399</v>
      </c>
      <c r="Q18" s="66">
        <f>Q16*Q17</f>
        <v>9853650.464032801</v>
      </c>
      <c r="R18" s="66">
        <f>R16*R17</f>
        <v>10875602.8944279</v>
      </c>
      <c r="S18" s="66">
        <f>S16*S17</f>
        <v>11744262.4602637</v>
      </c>
      <c r="T18" s="66">
        <f>T16*T17</f>
        <v>12482623.0912242</v>
      </c>
      <c r="U18" s="66">
        <f>U16*U17</f>
        <v>13110229.6275405</v>
      </c>
      <c r="V18" s="66">
        <f>V16*V17</f>
        <v>13643695.1834095</v>
      </c>
      <c r="W18" s="66">
        <f>W16*W17</f>
        <v>14097140.905898</v>
      </c>
      <c r="X18" s="66">
        <f>X16*X17</f>
        <v>14482569.7700133</v>
      </c>
      <c r="Y18" s="66">
        <f>Y16*Y17</f>
        <v>14810184.3045113</v>
      </c>
      <c r="Z18" s="66">
        <f>Z16*Z17</f>
        <v>15088656.6588346</v>
      </c>
      <c r="AA18" s="66">
        <f>AA16*AA17</f>
        <v>15325358.1600094</v>
      </c>
      <c r="AB18" s="66">
        <f>AB16*AB17</f>
        <v>18276554.436008</v>
      </c>
      <c r="AC18" s="66">
        <f>AC16*AC17</f>
        <v>20785071.2706068</v>
      </c>
      <c r="AD18" s="66">
        <f>AD16*AD17</f>
        <v>22917310.5800158</v>
      </c>
      <c r="AE18" s="66">
        <f>AE16*AE17</f>
        <v>24729713.9930134</v>
      </c>
      <c r="AF18" s="66">
        <f>AF16*AF17</f>
        <v>26270256.8940615</v>
      </c>
      <c r="AG18" s="66">
        <f>AG16*AG17</f>
        <v>27579718.3599523</v>
      </c>
      <c r="AH18" s="66">
        <f>AH16*AH17</f>
        <v>28692760.6059595</v>
      </c>
      <c r="AI18" s="66">
        <f>AI16*AI17</f>
        <v>29638846.5150655</v>
      </c>
      <c r="AJ18" s="66">
        <f>AJ16*AJ17</f>
        <v>30443019.5378058</v>
      </c>
      <c r="AK18" s="66">
        <f>AK16*AK17</f>
        <v>31126566.607135</v>
      </c>
      <c r="AL18" s="66">
        <f>AL16*AL17</f>
        <v>31707581.6160648</v>
      </c>
      <c r="AM18" s="66">
        <f>AM16*AM17</f>
        <v>32201444.373655</v>
      </c>
      <c r="AN18" s="29">
        <f>SUM(D18:O18)</f>
        <v>27032736.6818859</v>
      </c>
      <c r="AO18" s="29">
        <f>SUM(P18:AA18)</f>
        <v>154165327.007263</v>
      </c>
      <c r="AP18" s="30">
        <f>SUM(AB18:AM18)</f>
        <v>324368844.789343</v>
      </c>
    </row>
    <row r="19" ht="20.45" customHeight="1">
      <c r="A19" t="s" s="25">
        <v>22</v>
      </c>
      <c r="B19" s="26"/>
      <c r="C19" s="27"/>
      <c r="D19" s="28">
        <f>D23+D26+D28</f>
        <v>0</v>
      </c>
      <c r="E19" s="28">
        <f>E23+E26+E28</f>
        <v>0</v>
      </c>
      <c r="F19" s="28">
        <f>F23+F26+F28</f>
        <v>0</v>
      </c>
      <c r="G19" s="28">
        <f>G23+G26+G28</f>
        <v>0</v>
      </c>
      <c r="H19" s="28">
        <f>H23+H26+H28</f>
        <v>0</v>
      </c>
      <c r="I19" s="28">
        <f>I23+I26+I28</f>
        <v>0</v>
      </c>
      <c r="J19" s="28">
        <f>J23+J26+J28</f>
        <v>0</v>
      </c>
      <c r="K19" s="28">
        <f>K23+K26+K28</f>
        <v>0</v>
      </c>
      <c r="L19" s="28">
        <f>L23+L26+L28</f>
        <v>0</v>
      </c>
      <c r="M19" s="28">
        <f>M23+M26+M28</f>
        <v>0</v>
      </c>
      <c r="N19" s="28">
        <f>N23+N26+N28</f>
        <v>0</v>
      </c>
      <c r="O19" s="28">
        <f>O23+O26+O28</f>
        <v>0</v>
      </c>
      <c r="P19" s="28">
        <f>P23+P26+P28</f>
        <v>0</v>
      </c>
      <c r="Q19" s="28">
        <f>Q23+Q26+Q28</f>
        <v>0</v>
      </c>
      <c r="R19" s="28">
        <f>R23+R26+R28</f>
        <v>0</v>
      </c>
      <c r="S19" s="28">
        <f>S23+S26+S28</f>
        <v>0</v>
      </c>
      <c r="T19" s="28">
        <f>T23+T26+T28</f>
        <v>0</v>
      </c>
      <c r="U19" s="28">
        <f>U23+U26+U28</f>
        <v>0</v>
      </c>
      <c r="V19" s="28">
        <f>V23+V26+V28</f>
        <v>0</v>
      </c>
      <c r="W19" s="28">
        <f>W23+W26+W28</f>
        <v>0</v>
      </c>
      <c r="X19" s="28">
        <f>X23+X26+X28</f>
        <v>0</v>
      </c>
      <c r="Y19" s="28">
        <f>Y23+Y26+Y28</f>
        <v>0</v>
      </c>
      <c r="Z19" s="28">
        <f>Z23+Z26+Z28</f>
        <v>0</v>
      </c>
      <c r="AA19" s="28">
        <f>AA23+AA26+AA28</f>
        <v>0</v>
      </c>
      <c r="AB19" s="28">
        <f>AB23+AB26+AB28</f>
        <v>0</v>
      </c>
      <c r="AC19" s="28">
        <f>AC23+AC26+AC28</f>
        <v>0</v>
      </c>
      <c r="AD19" s="28">
        <f>AD23+AD26+AD28</f>
        <v>0</v>
      </c>
      <c r="AE19" s="28">
        <f>AE23+AE26+AE28</f>
        <v>0</v>
      </c>
      <c r="AF19" s="28">
        <f>AF23+AF26+AF28</f>
        <v>0</v>
      </c>
      <c r="AG19" s="28">
        <f>AG23+AG26+AG28</f>
        <v>0</v>
      </c>
      <c r="AH19" s="28">
        <f>AH23+AH26+AH28</f>
        <v>0</v>
      </c>
      <c r="AI19" s="28">
        <f>AI23+AI26+AI28</f>
        <v>0</v>
      </c>
      <c r="AJ19" s="28">
        <f>AJ23+AJ26+AJ28</f>
        <v>0</v>
      </c>
      <c r="AK19" s="28">
        <f>AK23+AK26+AK28</f>
        <v>0</v>
      </c>
      <c r="AL19" s="28">
        <f>AL23+AL26+AL28</f>
        <v>0</v>
      </c>
      <c r="AM19" s="28">
        <f>AM23+AM26+AM28</f>
        <v>0</v>
      </c>
      <c r="AN19" s="67">
        <f>SUM(D19:O19)</f>
        <v>0</v>
      </c>
      <c r="AO19" s="67">
        <f>SUM(E19:P19)</f>
        <v>0</v>
      </c>
      <c r="AP19" s="68">
        <f>SUM(F19:Q19)</f>
        <v>0</v>
      </c>
    </row>
    <row r="20" ht="20.45" customHeight="1">
      <c r="A20" t="s" s="37">
        <v>23</v>
      </c>
      <c r="B20" s="38"/>
      <c r="C20" s="39">
        <v>600</v>
      </c>
      <c r="D20" s="40">
        <f>C20+D21</f>
        <v>700</v>
      </c>
      <c r="E20" s="40">
        <f>D20+E21</f>
        <v>800</v>
      </c>
      <c r="F20" s="40">
        <f>E20+F21</f>
        <v>900</v>
      </c>
      <c r="G20" s="40">
        <f>F20+G21</f>
        <v>1000</v>
      </c>
      <c r="H20" s="40">
        <f>G20+H21</f>
        <v>1100</v>
      </c>
      <c r="I20" s="40">
        <f>H20+I21</f>
        <v>1200</v>
      </c>
      <c r="J20" s="40">
        <f>I20+J21</f>
        <v>1300</v>
      </c>
      <c r="K20" s="40">
        <f>J20+K21</f>
        <v>1400</v>
      </c>
      <c r="L20" s="40">
        <f>K20+L21</f>
        <v>1500</v>
      </c>
      <c r="M20" s="40">
        <f>L20+M21</f>
        <v>1600</v>
      </c>
      <c r="N20" s="40">
        <f>M20+N21</f>
        <v>1700</v>
      </c>
      <c r="O20" s="40">
        <f>N20+O21</f>
        <v>1800</v>
      </c>
      <c r="P20" s="40">
        <f>O20+P21</f>
        <v>1900</v>
      </c>
      <c r="Q20" s="40">
        <f>P20+Q21</f>
        <v>2000</v>
      </c>
      <c r="R20" s="40">
        <f>Q20+R21</f>
        <v>2100</v>
      </c>
      <c r="S20" s="40">
        <f>R20+S21</f>
        <v>2200</v>
      </c>
      <c r="T20" s="40">
        <f>S20+T21</f>
        <v>2300</v>
      </c>
      <c r="U20" s="40">
        <f>T20+U21</f>
        <v>2400</v>
      </c>
      <c r="V20" s="40">
        <f>U20+V21</f>
        <v>2500</v>
      </c>
      <c r="W20" s="40">
        <f>V20+W21</f>
        <v>2600</v>
      </c>
      <c r="X20" s="40">
        <f>W20+X21</f>
        <v>2700</v>
      </c>
      <c r="Y20" s="40">
        <f>X20+Y21</f>
        <v>2800</v>
      </c>
      <c r="Z20" s="40">
        <f>Y20+Z21</f>
        <v>2900</v>
      </c>
      <c r="AA20" s="40">
        <f>Z20+AA21</f>
        <v>3000</v>
      </c>
      <c r="AB20" s="40">
        <f>AA20+AB21</f>
        <v>3100</v>
      </c>
      <c r="AC20" s="40">
        <f>AB20+AC21</f>
        <v>3200</v>
      </c>
      <c r="AD20" s="40">
        <f>AC20+AD21</f>
        <v>3300</v>
      </c>
      <c r="AE20" s="40">
        <f>AD20+AE21</f>
        <v>3400</v>
      </c>
      <c r="AF20" s="40">
        <f>AE20+AF21</f>
        <v>3500</v>
      </c>
      <c r="AG20" s="40">
        <f>AF20+AG21</f>
        <v>3600</v>
      </c>
      <c r="AH20" s="40">
        <f>AG20+AH21</f>
        <v>3700</v>
      </c>
      <c r="AI20" s="40">
        <f>AH20+AI21</f>
        <v>3800</v>
      </c>
      <c r="AJ20" s="40">
        <f>AI20+AJ21</f>
        <v>3900</v>
      </c>
      <c r="AK20" s="40">
        <f>AJ20+AK21</f>
        <v>4000</v>
      </c>
      <c r="AL20" s="40">
        <f>AK20+AL21</f>
        <v>4100</v>
      </c>
      <c r="AM20" s="40">
        <f>AL20+AM21</f>
        <v>4200</v>
      </c>
      <c r="AN20" s="29"/>
      <c r="AO20" s="29"/>
      <c r="AP20" s="30"/>
    </row>
    <row r="21" ht="20.45" customHeight="1">
      <c r="A21" t="s" s="31">
        <v>24</v>
      </c>
      <c r="B21" s="32">
        <v>100</v>
      </c>
      <c r="C21" s="33"/>
      <c r="D21" s="34">
        <f>$B21</f>
        <v>100</v>
      </c>
      <c r="E21" s="34">
        <f>$B21</f>
        <v>100</v>
      </c>
      <c r="F21" s="34">
        <f>$B21</f>
        <v>100</v>
      </c>
      <c r="G21" s="34">
        <f>$B21</f>
        <v>100</v>
      </c>
      <c r="H21" s="34">
        <f>$B21</f>
        <v>100</v>
      </c>
      <c r="I21" s="34">
        <f>$B21</f>
        <v>100</v>
      </c>
      <c r="J21" s="34">
        <f>$B21</f>
        <v>100</v>
      </c>
      <c r="K21" s="34">
        <f>$B21</f>
        <v>100</v>
      </c>
      <c r="L21" s="34">
        <f>$B21</f>
        <v>100</v>
      </c>
      <c r="M21" s="34">
        <f>$B21</f>
        <v>100</v>
      </c>
      <c r="N21" s="34">
        <f>$B21</f>
        <v>100</v>
      </c>
      <c r="O21" s="34">
        <f>$B21</f>
        <v>100</v>
      </c>
      <c r="P21" s="34">
        <f>$B21</f>
        <v>100</v>
      </c>
      <c r="Q21" s="34">
        <f>$B21</f>
        <v>100</v>
      </c>
      <c r="R21" s="34">
        <f>$B21</f>
        <v>100</v>
      </c>
      <c r="S21" s="34">
        <f>$B21</f>
        <v>100</v>
      </c>
      <c r="T21" s="34">
        <f>$B21</f>
        <v>100</v>
      </c>
      <c r="U21" s="34">
        <f>$B21</f>
        <v>100</v>
      </c>
      <c r="V21" s="34">
        <f>$B21</f>
        <v>100</v>
      </c>
      <c r="W21" s="34">
        <f>$B21</f>
        <v>100</v>
      </c>
      <c r="X21" s="34">
        <f>$B21</f>
        <v>100</v>
      </c>
      <c r="Y21" s="34">
        <f>$B21</f>
        <v>100</v>
      </c>
      <c r="Z21" s="34">
        <f>$B21</f>
        <v>100</v>
      </c>
      <c r="AA21" s="34">
        <f>$B21</f>
        <v>100</v>
      </c>
      <c r="AB21" s="34">
        <f>$B21</f>
        <v>100</v>
      </c>
      <c r="AC21" s="34">
        <f>$B21</f>
        <v>100</v>
      </c>
      <c r="AD21" s="34">
        <f>$B21</f>
        <v>100</v>
      </c>
      <c r="AE21" s="34">
        <f>$B21</f>
        <v>100</v>
      </c>
      <c r="AF21" s="34">
        <f>$B21</f>
        <v>100</v>
      </c>
      <c r="AG21" s="34">
        <f>$B21</f>
        <v>100</v>
      </c>
      <c r="AH21" s="34">
        <f>$B21</f>
        <v>100</v>
      </c>
      <c r="AI21" s="34">
        <f>$B21</f>
        <v>100</v>
      </c>
      <c r="AJ21" s="34">
        <f>$B21</f>
        <v>100</v>
      </c>
      <c r="AK21" s="34">
        <f>$B21</f>
        <v>100</v>
      </c>
      <c r="AL21" s="34">
        <f>$B21</f>
        <v>100</v>
      </c>
      <c r="AM21" s="34">
        <f>$B21</f>
        <v>100</v>
      </c>
      <c r="AN21" s="67"/>
      <c r="AO21" s="67"/>
      <c r="AP21" s="68"/>
    </row>
    <row r="22" ht="20.45" customHeight="1">
      <c r="A22" t="s" s="31">
        <v>25</v>
      </c>
      <c r="B22" s="69">
        <v>0</v>
      </c>
      <c r="C22" s="65"/>
      <c r="D22" s="66">
        <f>$B22</f>
        <v>0</v>
      </c>
      <c r="E22" s="66">
        <f>$B22</f>
        <v>0</v>
      </c>
      <c r="F22" s="66">
        <f>$B22</f>
        <v>0</v>
      </c>
      <c r="G22" s="66">
        <f>$B22</f>
        <v>0</v>
      </c>
      <c r="H22" s="66">
        <f>$B22</f>
        <v>0</v>
      </c>
      <c r="I22" s="66">
        <f>$B22</f>
        <v>0</v>
      </c>
      <c r="J22" s="66">
        <f>$B22</f>
        <v>0</v>
      </c>
      <c r="K22" s="66">
        <f>$B22</f>
        <v>0</v>
      </c>
      <c r="L22" s="66">
        <f>$B22</f>
        <v>0</v>
      </c>
      <c r="M22" s="66">
        <f>$B22</f>
        <v>0</v>
      </c>
      <c r="N22" s="66">
        <f>$B22</f>
        <v>0</v>
      </c>
      <c r="O22" s="66">
        <f>$B22</f>
        <v>0</v>
      </c>
      <c r="P22" s="66">
        <f>$B22</f>
        <v>0</v>
      </c>
      <c r="Q22" s="66">
        <f>$B22</f>
        <v>0</v>
      </c>
      <c r="R22" s="66">
        <f>$B22</f>
        <v>0</v>
      </c>
      <c r="S22" s="66">
        <f>$B22</f>
        <v>0</v>
      </c>
      <c r="T22" s="66">
        <f>$B22</f>
        <v>0</v>
      </c>
      <c r="U22" s="66">
        <f>$B22</f>
        <v>0</v>
      </c>
      <c r="V22" s="66">
        <f>$B22</f>
        <v>0</v>
      </c>
      <c r="W22" s="66">
        <f>$B22</f>
        <v>0</v>
      </c>
      <c r="X22" s="66">
        <f>$B22</f>
        <v>0</v>
      </c>
      <c r="Y22" s="66">
        <f>$B22</f>
        <v>0</v>
      </c>
      <c r="Z22" s="66">
        <f>$B22</f>
        <v>0</v>
      </c>
      <c r="AA22" s="66">
        <f>$B22</f>
        <v>0</v>
      </c>
      <c r="AB22" s="66">
        <f>$B22</f>
        <v>0</v>
      </c>
      <c r="AC22" s="66">
        <f>$B22</f>
        <v>0</v>
      </c>
      <c r="AD22" s="66">
        <f>$B22</f>
        <v>0</v>
      </c>
      <c r="AE22" s="66">
        <f>$B22</f>
        <v>0</v>
      </c>
      <c r="AF22" s="66">
        <f>$B22</f>
        <v>0</v>
      </c>
      <c r="AG22" s="66">
        <f>$B22</f>
        <v>0</v>
      </c>
      <c r="AH22" s="66">
        <f>$B22</f>
        <v>0</v>
      </c>
      <c r="AI22" s="66">
        <f>$B22</f>
        <v>0</v>
      </c>
      <c r="AJ22" s="66">
        <f>$B22</f>
        <v>0</v>
      </c>
      <c r="AK22" s="66">
        <f>$B22</f>
        <v>0</v>
      </c>
      <c r="AL22" s="66">
        <f>$B22</f>
        <v>0</v>
      </c>
      <c r="AM22" s="66">
        <f>$B22</f>
        <v>0</v>
      </c>
      <c r="AN22" s="29"/>
      <c r="AO22" s="29"/>
      <c r="AP22" s="30"/>
    </row>
    <row r="23" ht="20.45" customHeight="1">
      <c r="A23" t="s" s="58">
        <v>26</v>
      </c>
      <c r="B23" s="70"/>
      <c r="C23" s="71"/>
      <c r="D23" s="72">
        <f>D20*D22</f>
        <v>0</v>
      </c>
      <c r="E23" s="72">
        <f>E20*E22</f>
        <v>0</v>
      </c>
      <c r="F23" s="72">
        <f>F20*F22</f>
        <v>0</v>
      </c>
      <c r="G23" s="72">
        <f>G20*G22</f>
        <v>0</v>
      </c>
      <c r="H23" s="72">
        <f>H20*H22</f>
        <v>0</v>
      </c>
      <c r="I23" s="72">
        <f>I20*I22</f>
        <v>0</v>
      </c>
      <c r="J23" s="72">
        <f>J20*J22</f>
        <v>0</v>
      </c>
      <c r="K23" s="72">
        <f>K20*K22</f>
        <v>0</v>
      </c>
      <c r="L23" s="72">
        <f>L20*L22</f>
        <v>0</v>
      </c>
      <c r="M23" s="72">
        <f>M20*M22</f>
        <v>0</v>
      </c>
      <c r="N23" s="72">
        <f>N20*N22</f>
        <v>0</v>
      </c>
      <c r="O23" s="72">
        <f>O20*O22</f>
        <v>0</v>
      </c>
      <c r="P23" s="72">
        <f>P20*P22</f>
        <v>0</v>
      </c>
      <c r="Q23" s="72">
        <f>Q20*Q22</f>
        <v>0</v>
      </c>
      <c r="R23" s="72">
        <f>R20*R22</f>
        <v>0</v>
      </c>
      <c r="S23" s="72">
        <f>S20*S22</f>
        <v>0</v>
      </c>
      <c r="T23" s="72">
        <f>T20*T22</f>
        <v>0</v>
      </c>
      <c r="U23" s="72">
        <f>U20*U22</f>
        <v>0</v>
      </c>
      <c r="V23" s="72">
        <f>V20*V22</f>
        <v>0</v>
      </c>
      <c r="W23" s="72">
        <f>W20*W22</f>
        <v>0</v>
      </c>
      <c r="X23" s="72">
        <f>X20*X22</f>
        <v>0</v>
      </c>
      <c r="Y23" s="72">
        <f>Y20*Y22</f>
        <v>0</v>
      </c>
      <c r="Z23" s="72">
        <f>Z20*Z22</f>
        <v>0</v>
      </c>
      <c r="AA23" s="72">
        <f>AA20*AA22</f>
        <v>0</v>
      </c>
      <c r="AB23" s="72">
        <f>AB20*AB22</f>
        <v>0</v>
      </c>
      <c r="AC23" s="72">
        <f>AC20*AC22</f>
        <v>0</v>
      </c>
      <c r="AD23" s="72">
        <f>AD20*AD22</f>
        <v>0</v>
      </c>
      <c r="AE23" s="72">
        <f>AE20*AE22</f>
        <v>0</v>
      </c>
      <c r="AF23" s="72">
        <f>AF20*AF22</f>
        <v>0</v>
      </c>
      <c r="AG23" s="72">
        <f>AG20*AG22</f>
        <v>0</v>
      </c>
      <c r="AH23" s="72">
        <f>AH20*AH22</f>
        <v>0</v>
      </c>
      <c r="AI23" s="72">
        <f>AI20*AI22</f>
        <v>0</v>
      </c>
      <c r="AJ23" s="72">
        <f>AJ20*AJ22</f>
        <v>0</v>
      </c>
      <c r="AK23" s="72">
        <f>AK20*AK22</f>
        <v>0</v>
      </c>
      <c r="AL23" s="72">
        <f>AL20*AL22</f>
        <v>0</v>
      </c>
      <c r="AM23" s="72">
        <f>AM20*AM22</f>
        <v>0</v>
      </c>
      <c r="AN23" s="73"/>
      <c r="AO23" s="73"/>
      <c r="AP23" s="74"/>
    </row>
    <row r="24" ht="20.45" customHeight="1">
      <c r="A24" t="s" s="37">
        <v>27</v>
      </c>
      <c r="B24" s="38">
        <v>5</v>
      </c>
      <c r="C24" s="39"/>
      <c r="D24" s="40">
        <v>0</v>
      </c>
      <c r="E24" s="40">
        <v>0</v>
      </c>
      <c r="F24" s="40">
        <v>2</v>
      </c>
      <c r="G24" s="40">
        <v>2</v>
      </c>
      <c r="H24" s="40">
        <v>2</v>
      </c>
      <c r="I24" s="40">
        <v>10</v>
      </c>
      <c r="J24" s="40">
        <f>$B24+I24</f>
        <v>15</v>
      </c>
      <c r="K24" s="40">
        <f>$B24+J24</f>
        <v>20</v>
      </c>
      <c r="L24" s="40">
        <f>$B24+K24</f>
        <v>25</v>
      </c>
      <c r="M24" s="40">
        <f>$B24+L24</f>
        <v>30</v>
      </c>
      <c r="N24" s="40">
        <f>$B24+M24</f>
        <v>35</v>
      </c>
      <c r="O24" s="40">
        <f>$B24+N24</f>
        <v>40</v>
      </c>
      <c r="P24" s="40">
        <f>$B24+O24</f>
        <v>45</v>
      </c>
      <c r="Q24" s="40">
        <f>$B24+P24</f>
        <v>50</v>
      </c>
      <c r="R24" s="40">
        <f>$B24+Q24</f>
        <v>55</v>
      </c>
      <c r="S24" s="40">
        <f>$B24+R24</f>
        <v>60</v>
      </c>
      <c r="T24" s="40">
        <f>$B24+S24</f>
        <v>65</v>
      </c>
      <c r="U24" s="40">
        <f>$B24+T24</f>
        <v>70</v>
      </c>
      <c r="V24" s="40">
        <f>$B24+U24</f>
        <v>75</v>
      </c>
      <c r="W24" s="40">
        <f>$B24+V24</f>
        <v>80</v>
      </c>
      <c r="X24" s="40">
        <f>$B24+W24</f>
        <v>85</v>
      </c>
      <c r="Y24" s="40">
        <f>$B24+X24</f>
        <v>90</v>
      </c>
      <c r="Z24" s="40">
        <f>$B24+Y24</f>
        <v>95</v>
      </c>
      <c r="AA24" s="40">
        <f>$B24+Z24</f>
        <v>100</v>
      </c>
      <c r="AB24" s="40">
        <f>$B24+AA24</f>
        <v>105</v>
      </c>
      <c r="AC24" s="40">
        <f>$B24+AB24</f>
        <v>110</v>
      </c>
      <c r="AD24" s="40">
        <f>$B24+AC24</f>
        <v>115</v>
      </c>
      <c r="AE24" s="40">
        <f>$B24+AD24</f>
        <v>120</v>
      </c>
      <c r="AF24" s="40">
        <f>$B24+AE24</f>
        <v>125</v>
      </c>
      <c r="AG24" s="40">
        <f>$B24+AF24</f>
        <v>130</v>
      </c>
      <c r="AH24" s="40">
        <f>$B24+AG24</f>
        <v>135</v>
      </c>
      <c r="AI24" s="40">
        <f>$B24+AH24</f>
        <v>140</v>
      </c>
      <c r="AJ24" s="40">
        <f>$B24+AI24</f>
        <v>145</v>
      </c>
      <c r="AK24" s="40">
        <f>$B24+AJ24</f>
        <v>150</v>
      </c>
      <c r="AL24" s="40">
        <f>$B24+AK24</f>
        <v>155</v>
      </c>
      <c r="AM24" s="40">
        <f>$B24+AL24</f>
        <v>160</v>
      </c>
      <c r="AN24" s="29"/>
      <c r="AO24" s="29"/>
      <c r="AP24" s="30"/>
    </row>
    <row r="25" ht="20.45" customHeight="1">
      <c r="A25" t="s" s="37">
        <v>28</v>
      </c>
      <c r="B25" s="64">
        <v>10000</v>
      </c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67"/>
      <c r="AO25" s="67"/>
      <c r="AP25" s="68"/>
    </row>
    <row r="26" ht="20.45" customHeight="1">
      <c r="A26" t="s" s="58">
        <v>29</v>
      </c>
      <c r="B26" s="77"/>
      <c r="C26" s="78"/>
      <c r="D26" s="79">
        <f>D24*D25</f>
        <v>0</v>
      </c>
      <c r="E26" s="79">
        <f>E24*E25</f>
        <v>0</v>
      </c>
      <c r="F26" s="79">
        <f>F24*F25</f>
        <v>0</v>
      </c>
      <c r="G26" s="79">
        <f>G24*G25</f>
        <v>0</v>
      </c>
      <c r="H26" s="79">
        <f>H24*H25</f>
        <v>0</v>
      </c>
      <c r="I26" s="79">
        <f>I24*I25</f>
        <v>0</v>
      </c>
      <c r="J26" s="79">
        <f>J24*J25</f>
        <v>0</v>
      </c>
      <c r="K26" s="79">
        <f>K24*K25</f>
        <v>0</v>
      </c>
      <c r="L26" s="79">
        <f>L24*L25</f>
        <v>0</v>
      </c>
      <c r="M26" s="79">
        <f>M24*M25</f>
        <v>0</v>
      </c>
      <c r="N26" s="79">
        <f>N24*N25</f>
        <v>0</v>
      </c>
      <c r="O26" s="79">
        <f>O24*O25</f>
        <v>0</v>
      </c>
      <c r="P26" s="79">
        <f>P24*P25</f>
        <v>0</v>
      </c>
      <c r="Q26" s="79">
        <f>Q24*Q25</f>
        <v>0</v>
      </c>
      <c r="R26" s="79">
        <f>R24*R25</f>
        <v>0</v>
      </c>
      <c r="S26" s="79">
        <f>S24*S25</f>
        <v>0</v>
      </c>
      <c r="T26" s="79">
        <f>T24*T25</f>
        <v>0</v>
      </c>
      <c r="U26" s="79">
        <f>U24*U25</f>
        <v>0</v>
      </c>
      <c r="V26" s="79">
        <f>V24*V25</f>
        <v>0</v>
      </c>
      <c r="W26" s="79">
        <f>W24*W25</f>
        <v>0</v>
      </c>
      <c r="X26" s="79">
        <f>X24*X25</f>
        <v>0</v>
      </c>
      <c r="Y26" s="79">
        <f>Y24*Y25</f>
        <v>0</v>
      </c>
      <c r="Z26" s="79">
        <f>Z24*Z25</f>
        <v>0</v>
      </c>
      <c r="AA26" s="79">
        <f>AA24*AA25</f>
        <v>0</v>
      </c>
      <c r="AB26" s="79">
        <f>AB24*AB25</f>
        <v>0</v>
      </c>
      <c r="AC26" s="79">
        <f>AC24*AC25</f>
        <v>0</v>
      </c>
      <c r="AD26" s="79">
        <f>AD24*AD25</f>
        <v>0</v>
      </c>
      <c r="AE26" s="79">
        <f>AE24*AE25</f>
        <v>0</v>
      </c>
      <c r="AF26" s="79">
        <f>AF24*AF25</f>
        <v>0</v>
      </c>
      <c r="AG26" s="79">
        <f>AG24*AG25</f>
        <v>0</v>
      </c>
      <c r="AH26" s="79">
        <f>AH24*AH25</f>
        <v>0</v>
      </c>
      <c r="AI26" s="79">
        <f>AI24*AI25</f>
        <v>0</v>
      </c>
      <c r="AJ26" s="79">
        <f>AJ24*AJ25</f>
        <v>0</v>
      </c>
      <c r="AK26" s="79">
        <f>AK24*AK25</f>
        <v>0</v>
      </c>
      <c r="AL26" s="79">
        <f>AL24*AL25</f>
        <v>0</v>
      </c>
      <c r="AM26" s="79">
        <f>AM24*AM25</f>
        <v>0</v>
      </c>
      <c r="AN26" s="80"/>
      <c r="AO26" s="80"/>
      <c r="AP26" s="81"/>
    </row>
    <row r="27" ht="20.45" customHeight="1">
      <c r="A27" t="s" s="37">
        <v>30</v>
      </c>
      <c r="B27" s="64">
        <v>3000</v>
      </c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67"/>
      <c r="AO27" s="67"/>
      <c r="AP27" s="68"/>
    </row>
    <row r="28" ht="20.45" customHeight="1">
      <c r="A28" t="s" s="82">
        <v>31</v>
      </c>
      <c r="B28" s="77"/>
      <c r="C28" s="83"/>
      <c r="D28" s="79">
        <f>D21*D27</f>
        <v>0</v>
      </c>
      <c r="E28" s="79">
        <f>E21*E27</f>
        <v>0</v>
      </c>
      <c r="F28" s="79">
        <f>F21*F27</f>
        <v>0</v>
      </c>
      <c r="G28" s="79">
        <f>G21*G27</f>
        <v>0</v>
      </c>
      <c r="H28" s="79">
        <f>H21*H27</f>
        <v>0</v>
      </c>
      <c r="I28" s="79">
        <f>I21*I27</f>
        <v>0</v>
      </c>
      <c r="J28" s="79">
        <f>J21*J27</f>
        <v>0</v>
      </c>
      <c r="K28" s="79">
        <f>K21*K27</f>
        <v>0</v>
      </c>
      <c r="L28" s="79">
        <f>L21*L27</f>
        <v>0</v>
      </c>
      <c r="M28" s="79">
        <f>M21*M27</f>
        <v>0</v>
      </c>
      <c r="N28" s="79">
        <f>N21*N27</f>
        <v>0</v>
      </c>
      <c r="O28" s="79">
        <f>O21*O27</f>
        <v>0</v>
      </c>
      <c r="P28" s="79">
        <f>P21*P27</f>
        <v>0</v>
      </c>
      <c r="Q28" s="79">
        <f>Q21*Q27</f>
        <v>0</v>
      </c>
      <c r="R28" s="79">
        <f>R21*R27</f>
        <v>0</v>
      </c>
      <c r="S28" s="79">
        <f>S21*S27</f>
        <v>0</v>
      </c>
      <c r="T28" s="79">
        <f>T21*T27</f>
        <v>0</v>
      </c>
      <c r="U28" s="79">
        <f>U21*U27</f>
        <v>0</v>
      </c>
      <c r="V28" s="79">
        <f>V21*V27</f>
        <v>0</v>
      </c>
      <c r="W28" s="79">
        <f>W21*W27</f>
        <v>0</v>
      </c>
      <c r="X28" s="79">
        <f>X21*X27</f>
        <v>0</v>
      </c>
      <c r="Y28" s="79">
        <f>Y21*Y27</f>
        <v>0</v>
      </c>
      <c r="Z28" s="79">
        <f>Z21*Z27</f>
        <v>0</v>
      </c>
      <c r="AA28" s="79">
        <f>AA21*AA27</f>
        <v>0</v>
      </c>
      <c r="AB28" s="79">
        <f>AB21*AB27</f>
        <v>0</v>
      </c>
      <c r="AC28" s="79">
        <f>AC21*AC27</f>
        <v>0</v>
      </c>
      <c r="AD28" s="79">
        <f>AD21*AD27</f>
        <v>0</v>
      </c>
      <c r="AE28" s="79">
        <f>AE21*AE27</f>
        <v>0</v>
      </c>
      <c r="AF28" s="79">
        <f>AF21*AF27</f>
        <v>0</v>
      </c>
      <c r="AG28" s="79">
        <f>AG21*AG27</f>
        <v>0</v>
      </c>
      <c r="AH28" s="79">
        <f>AH21*AH27</f>
        <v>0</v>
      </c>
      <c r="AI28" s="79">
        <f>AI21*AI27</f>
        <v>0</v>
      </c>
      <c r="AJ28" s="79">
        <f>AJ21*AJ27</f>
        <v>0</v>
      </c>
      <c r="AK28" s="79">
        <f>AK21*AK27</f>
        <v>0</v>
      </c>
      <c r="AL28" s="79">
        <f>AL21*AL27</f>
        <v>0</v>
      </c>
      <c r="AM28" s="79">
        <f>AM21*AM27</f>
        <v>0</v>
      </c>
      <c r="AN28" s="80"/>
      <c r="AO28" s="80"/>
      <c r="AP28" s="81"/>
    </row>
    <row r="29" ht="20.45" customHeight="1">
      <c r="A29" t="s" s="84">
        <v>32</v>
      </c>
      <c r="B29" s="85"/>
      <c r="C29" s="86"/>
      <c r="D29" s="87">
        <f>D30+D32</f>
        <v>-150000</v>
      </c>
      <c r="E29" s="87">
        <f>E30+E32</f>
        <v>-150000</v>
      </c>
      <c r="F29" s="87">
        <f>F30+F32</f>
        <v>-150000</v>
      </c>
      <c r="G29" s="87">
        <f>G30+G32</f>
        <v>-150000</v>
      </c>
      <c r="H29" s="87">
        <f>H30+H32</f>
        <v>-150000</v>
      </c>
      <c r="I29" s="87">
        <f>I30+I32</f>
        <v>-150000</v>
      </c>
      <c r="J29" s="87">
        <f>J30+J32</f>
        <v>-150000</v>
      </c>
      <c r="K29" s="87">
        <f>K30+K32</f>
        <v>-150000</v>
      </c>
      <c r="L29" s="87">
        <f>L30+L32</f>
        <v>-150000</v>
      </c>
      <c r="M29" s="87">
        <f>M30+M32</f>
        <v>-150000</v>
      </c>
      <c r="N29" s="87">
        <f>N30+N32</f>
        <v>-150000</v>
      </c>
      <c r="O29" s="87">
        <f>O30+O32</f>
        <v>-150000</v>
      </c>
      <c r="P29" s="87">
        <f>P30+P32</f>
        <v>-150000</v>
      </c>
      <c r="Q29" s="87">
        <f>Q30+Q32</f>
        <v>-150000</v>
      </c>
      <c r="R29" s="87">
        <f>R30+R32</f>
        <v>-150000</v>
      </c>
      <c r="S29" s="87">
        <f>S30+S32</f>
        <v>-150000</v>
      </c>
      <c r="T29" s="87">
        <f>T30+T32</f>
        <v>-150000</v>
      </c>
      <c r="U29" s="87">
        <f>U30+U32</f>
        <v>-150000</v>
      </c>
      <c r="V29" s="87">
        <f>V30+V32</f>
        <v>-150000</v>
      </c>
      <c r="W29" s="87">
        <f>W30+W32</f>
        <v>-150000</v>
      </c>
      <c r="X29" s="87">
        <f>X30+X32</f>
        <v>-150000</v>
      </c>
      <c r="Y29" s="87">
        <f>Y30+Y32</f>
        <v>-150000</v>
      </c>
      <c r="Z29" s="87">
        <f>Z30+Z32</f>
        <v>-150000</v>
      </c>
      <c r="AA29" s="87">
        <f>AA30+AA32</f>
        <v>-150000</v>
      </c>
      <c r="AB29" s="87">
        <f>AB30+AB32</f>
        <v>-150000</v>
      </c>
      <c r="AC29" s="87">
        <f>AC30+AC32</f>
        <v>-150000</v>
      </c>
      <c r="AD29" s="87">
        <f>AD30+AD32</f>
        <v>-150000</v>
      </c>
      <c r="AE29" s="87">
        <f>AE30+AE32</f>
        <v>-150000</v>
      </c>
      <c r="AF29" s="87">
        <f>AF30+AF32</f>
        <v>-150000</v>
      </c>
      <c r="AG29" s="87">
        <f>AG30+AG32</f>
        <v>-150000</v>
      </c>
      <c r="AH29" s="87">
        <f>AH30+AH32</f>
        <v>-150000</v>
      </c>
      <c r="AI29" s="87">
        <f>AI30+AI32</f>
        <v>-150000</v>
      </c>
      <c r="AJ29" s="87">
        <f>AJ30+AJ32</f>
        <v>-150000</v>
      </c>
      <c r="AK29" s="87">
        <f>AK30+AK32</f>
        <v>-150000</v>
      </c>
      <c r="AL29" s="87">
        <f>AL30+AL32</f>
        <v>-150000</v>
      </c>
      <c r="AM29" s="87">
        <f>AM30+AM32</f>
        <v>-150000</v>
      </c>
      <c r="AN29" s="67">
        <f>SUM(D29:O29)</f>
        <v>-1800000</v>
      </c>
      <c r="AO29" s="67">
        <f>SUM(P29:AA29)</f>
        <v>-1800000</v>
      </c>
      <c r="AP29" s="68">
        <f>SUM(AB29:AM29)</f>
        <v>-1800000</v>
      </c>
    </row>
    <row r="30" ht="20.45" customHeight="1">
      <c r="A30" t="s" s="37">
        <v>33</v>
      </c>
      <c r="B30" s="64">
        <v>1500</v>
      </c>
      <c r="C30" s="65"/>
      <c r="D30" s="66">
        <f>-$B30*D21</f>
        <v>-150000</v>
      </c>
      <c r="E30" s="66">
        <f>-$B30*E21</f>
        <v>-150000</v>
      </c>
      <c r="F30" s="66">
        <f>-$B30*F21</f>
        <v>-150000</v>
      </c>
      <c r="G30" s="66">
        <f>-$B30*G21</f>
        <v>-150000</v>
      </c>
      <c r="H30" s="66">
        <f>-$B30*H21</f>
        <v>-150000</v>
      </c>
      <c r="I30" s="66">
        <f>-$B30*I21</f>
        <v>-150000</v>
      </c>
      <c r="J30" s="66">
        <f>-$B30*J21</f>
        <v>-150000</v>
      </c>
      <c r="K30" s="66">
        <f>-$B30*K21</f>
        <v>-150000</v>
      </c>
      <c r="L30" s="66">
        <f>-$B30*L21</f>
        <v>-150000</v>
      </c>
      <c r="M30" s="66">
        <f>-$B30*M21</f>
        <v>-150000</v>
      </c>
      <c r="N30" s="66">
        <f>-$B30*N21</f>
        <v>-150000</v>
      </c>
      <c r="O30" s="66">
        <f>-$B30*O21</f>
        <v>-150000</v>
      </c>
      <c r="P30" s="66">
        <f>-$B30*P21</f>
        <v>-150000</v>
      </c>
      <c r="Q30" s="66">
        <f>-$B30*Q21</f>
        <v>-150000</v>
      </c>
      <c r="R30" s="66">
        <f>-$B30*R21</f>
        <v>-150000</v>
      </c>
      <c r="S30" s="66">
        <f>-$B30*S21</f>
        <v>-150000</v>
      </c>
      <c r="T30" s="66">
        <f>-$B30*T21</f>
        <v>-150000</v>
      </c>
      <c r="U30" s="66">
        <f>-$B30*U21</f>
        <v>-150000</v>
      </c>
      <c r="V30" s="66">
        <f>-$B30*V21</f>
        <v>-150000</v>
      </c>
      <c r="W30" s="66">
        <f>-$B30*W21</f>
        <v>-150000</v>
      </c>
      <c r="X30" s="66">
        <f>-$B30*X21</f>
        <v>-150000</v>
      </c>
      <c r="Y30" s="66">
        <f>-$B30*Y21</f>
        <v>-150000</v>
      </c>
      <c r="Z30" s="66">
        <f>-$B30*Z21</f>
        <v>-150000</v>
      </c>
      <c r="AA30" s="66">
        <f>-$B30*AA21</f>
        <v>-150000</v>
      </c>
      <c r="AB30" s="66">
        <f>-$B30*AB21</f>
        <v>-150000</v>
      </c>
      <c r="AC30" s="66">
        <f>-$B30*AC21</f>
        <v>-150000</v>
      </c>
      <c r="AD30" s="66">
        <f>-$B30*AD21</f>
        <v>-150000</v>
      </c>
      <c r="AE30" s="66">
        <f>-$B30*AE21</f>
        <v>-150000</v>
      </c>
      <c r="AF30" s="66">
        <f>-$B30*AF21</f>
        <v>-150000</v>
      </c>
      <c r="AG30" s="66">
        <f>-$B30*AG21</f>
        <v>-150000</v>
      </c>
      <c r="AH30" s="66">
        <f>-$B30*AH21</f>
        <v>-150000</v>
      </c>
      <c r="AI30" s="66">
        <f>-$B30*AI21</f>
        <v>-150000</v>
      </c>
      <c r="AJ30" s="66">
        <f>-$B30*AJ21</f>
        <v>-150000</v>
      </c>
      <c r="AK30" s="66">
        <f>-$B30*AK21</f>
        <v>-150000</v>
      </c>
      <c r="AL30" s="66">
        <f>-$B30*AL21</f>
        <v>-150000</v>
      </c>
      <c r="AM30" s="66">
        <f>-$B30*AM21</f>
        <v>-150000</v>
      </c>
      <c r="AN30" s="29">
        <f>SUM(D30:O30)</f>
        <v>-1800000</v>
      </c>
      <c r="AO30" s="29">
        <f>SUM(P30:AA30)</f>
        <v>-1800000</v>
      </c>
      <c r="AP30" s="30">
        <f>SUM(AB30:AM30)</f>
        <v>-1800000</v>
      </c>
    </row>
    <row r="31" ht="20.45" customHeight="1">
      <c r="A31" t="s" s="37">
        <v>34</v>
      </c>
      <c r="B31" s="88">
        <v>0</v>
      </c>
      <c r="C31" s="75"/>
      <c r="D31" s="34">
        <v>0</v>
      </c>
      <c r="E31" s="34">
        <f>$B31</f>
        <v>0</v>
      </c>
      <c r="F31" s="34">
        <f>$B31</f>
        <v>0</v>
      </c>
      <c r="G31" s="34">
        <f>$B31</f>
        <v>0</v>
      </c>
      <c r="H31" s="34">
        <f>$B31</f>
        <v>0</v>
      </c>
      <c r="I31" s="34">
        <f>$B31</f>
        <v>0</v>
      </c>
      <c r="J31" s="34">
        <f>$B31</f>
        <v>0</v>
      </c>
      <c r="K31" s="34">
        <f>$B31</f>
        <v>0</v>
      </c>
      <c r="L31" s="34">
        <f>$B31</f>
        <v>0</v>
      </c>
      <c r="M31" s="34">
        <f>$B31</f>
        <v>0</v>
      </c>
      <c r="N31" s="34">
        <f>$B31</f>
        <v>0</v>
      </c>
      <c r="O31" s="34">
        <f>$B31</f>
        <v>0</v>
      </c>
      <c r="P31" s="34">
        <f>$B31</f>
        <v>0</v>
      </c>
      <c r="Q31" s="34">
        <f>$B31</f>
        <v>0</v>
      </c>
      <c r="R31" s="34">
        <f>$B31</f>
        <v>0</v>
      </c>
      <c r="S31" s="34">
        <f>$B31</f>
        <v>0</v>
      </c>
      <c r="T31" s="34">
        <f>$B31</f>
        <v>0</v>
      </c>
      <c r="U31" s="34">
        <f>$B31</f>
        <v>0</v>
      </c>
      <c r="V31" s="34">
        <f>$B31</f>
        <v>0</v>
      </c>
      <c r="W31" s="34">
        <f>$B31</f>
        <v>0</v>
      </c>
      <c r="X31" s="34">
        <f>$B31</f>
        <v>0</v>
      </c>
      <c r="Y31" s="34">
        <f>$B31</f>
        <v>0</v>
      </c>
      <c r="Z31" s="34">
        <f>$B31</f>
        <v>0</v>
      </c>
      <c r="AA31" s="34">
        <f>$B31</f>
        <v>0</v>
      </c>
      <c r="AB31" s="34">
        <f>$B31</f>
        <v>0</v>
      </c>
      <c r="AC31" s="34">
        <f>$B31</f>
        <v>0</v>
      </c>
      <c r="AD31" s="34">
        <f>$B31</f>
        <v>0</v>
      </c>
      <c r="AE31" s="34">
        <f>$B31</f>
        <v>0</v>
      </c>
      <c r="AF31" s="34">
        <f>$B31</f>
        <v>0</v>
      </c>
      <c r="AG31" s="34">
        <f>$B31</f>
        <v>0</v>
      </c>
      <c r="AH31" s="34">
        <f>$B31</f>
        <v>0</v>
      </c>
      <c r="AI31" s="34">
        <f>$B31</f>
        <v>0</v>
      </c>
      <c r="AJ31" s="34">
        <f>$B31</f>
        <v>0</v>
      </c>
      <c r="AK31" s="34">
        <f>$B31</f>
        <v>0</v>
      </c>
      <c r="AL31" s="34">
        <f>$B31</f>
        <v>0</v>
      </c>
      <c r="AM31" s="34">
        <f>$B31</f>
        <v>0</v>
      </c>
      <c r="AN31" s="67">
        <f>SUM(D31:O31)</f>
        <v>0</v>
      </c>
      <c r="AO31" s="67">
        <f>SUM(E31:P31)</f>
        <v>0</v>
      </c>
      <c r="AP31" s="68">
        <f>SUM(F31:Q31)</f>
        <v>0</v>
      </c>
    </row>
    <row r="32" ht="20.45" customHeight="1">
      <c r="A32" t="s" s="37">
        <v>35</v>
      </c>
      <c r="B32" s="64">
        <v>5000</v>
      </c>
      <c r="C32" s="65"/>
      <c r="D32" s="66">
        <f>-$B32*D31</f>
        <v>0</v>
      </c>
      <c r="E32" s="66">
        <f>-$B32*E31</f>
        <v>0</v>
      </c>
      <c r="F32" s="66">
        <f>-$B32*F31</f>
        <v>0</v>
      </c>
      <c r="G32" s="66">
        <f>-$B32*G31</f>
        <v>0</v>
      </c>
      <c r="H32" s="66">
        <f>-$B32*H31</f>
        <v>0</v>
      </c>
      <c r="I32" s="66">
        <f>-$B32*I31</f>
        <v>0</v>
      </c>
      <c r="J32" s="66">
        <f>-$B32*J31</f>
        <v>0</v>
      </c>
      <c r="K32" s="66">
        <f>-$B32*K31</f>
        <v>0</v>
      </c>
      <c r="L32" s="66">
        <f>-$B32*L31</f>
        <v>0</v>
      </c>
      <c r="M32" s="66">
        <f>-$B32*M31</f>
        <v>0</v>
      </c>
      <c r="N32" s="66">
        <f>-$B32*N31</f>
        <v>0</v>
      </c>
      <c r="O32" s="66">
        <f>-$B32*O31</f>
        <v>0</v>
      </c>
      <c r="P32" s="66">
        <f>-$B32*P31</f>
        <v>0</v>
      </c>
      <c r="Q32" s="66">
        <f>-$B32*Q31</f>
        <v>0</v>
      </c>
      <c r="R32" s="66">
        <f>-$B32*R31</f>
        <v>0</v>
      </c>
      <c r="S32" s="66">
        <f>-$B32*S31</f>
        <v>0</v>
      </c>
      <c r="T32" s="66">
        <f>-$B32*T31</f>
        <v>0</v>
      </c>
      <c r="U32" s="66">
        <f>-$B32*U31</f>
        <v>0</v>
      </c>
      <c r="V32" s="66">
        <f>-$B32*V31</f>
        <v>0</v>
      </c>
      <c r="W32" s="66">
        <f>-$B32*W31</f>
        <v>0</v>
      </c>
      <c r="X32" s="66">
        <f>-$B32*X31</f>
        <v>0</v>
      </c>
      <c r="Y32" s="66">
        <f>-$B32*Y31</f>
        <v>0</v>
      </c>
      <c r="Z32" s="66">
        <f>-$B32*Z31</f>
        <v>0</v>
      </c>
      <c r="AA32" s="66">
        <f>-$B32*AA31</f>
        <v>0</v>
      </c>
      <c r="AB32" s="66">
        <f>-$B32*AB31</f>
        <v>0</v>
      </c>
      <c r="AC32" s="66">
        <f>-$B32*AC31</f>
        <v>0</v>
      </c>
      <c r="AD32" s="66">
        <f>-$B32*AD31</f>
        <v>0</v>
      </c>
      <c r="AE32" s="66">
        <f>-$B32*AE31</f>
        <v>0</v>
      </c>
      <c r="AF32" s="66">
        <f>-$B32*AF31</f>
        <v>0</v>
      </c>
      <c r="AG32" s="66">
        <f>-$B32*AG31</f>
        <v>0</v>
      </c>
      <c r="AH32" s="66">
        <f>-$B32*AH31</f>
        <v>0</v>
      </c>
      <c r="AI32" s="66">
        <f>-$B32*AI31</f>
        <v>0</v>
      </c>
      <c r="AJ32" s="66">
        <f>-$B32*AJ31</f>
        <v>0</v>
      </c>
      <c r="AK32" s="66">
        <f>-$B32*AK31</f>
        <v>0</v>
      </c>
      <c r="AL32" s="66">
        <f>-$B32*AL31</f>
        <v>0</v>
      </c>
      <c r="AM32" s="66">
        <f>-$B32*AM31</f>
        <v>0</v>
      </c>
      <c r="AN32" s="29">
        <f>SUM(D32:O32)</f>
        <v>0</v>
      </c>
      <c r="AO32" s="29">
        <f>SUM(E32:P32)</f>
        <v>0</v>
      </c>
      <c r="AP32" s="30">
        <f>SUM(F32:Q32)</f>
        <v>0</v>
      </c>
    </row>
    <row r="33" ht="20.45" customHeight="1">
      <c r="A33" t="s" s="37">
        <v>36</v>
      </c>
      <c r="B33" s="41">
        <v>0</v>
      </c>
      <c r="C33" s="75"/>
      <c r="D33" s="76">
        <f>-$B33*D6</f>
        <v>0</v>
      </c>
      <c r="E33" s="76">
        <f>-$B33*E6</f>
        <v>0</v>
      </c>
      <c r="F33" s="76">
        <f>-$B33*F6</f>
        <v>0</v>
      </c>
      <c r="G33" s="76">
        <f>-$B33*G6</f>
        <v>0</v>
      </c>
      <c r="H33" s="76">
        <f>-$B33*H6</f>
        <v>0</v>
      </c>
      <c r="I33" s="76">
        <f>-$B33*I6</f>
        <v>0</v>
      </c>
      <c r="J33" s="76">
        <f>-$B33*J6</f>
        <v>0</v>
      </c>
      <c r="K33" s="76">
        <f>-$B33*K6</f>
        <v>0</v>
      </c>
      <c r="L33" s="76">
        <f>-$B33*L6</f>
        <v>0</v>
      </c>
      <c r="M33" s="76">
        <f>-$B33*M6</f>
        <v>0</v>
      </c>
      <c r="N33" s="76">
        <f>-$B33*N6</f>
        <v>0</v>
      </c>
      <c r="O33" s="76">
        <f>-$B33*O6</f>
        <v>0</v>
      </c>
      <c r="P33" s="76">
        <f>-$B33*P6</f>
        <v>0</v>
      </c>
      <c r="Q33" s="76">
        <f>-$B33*Q6</f>
        <v>0</v>
      </c>
      <c r="R33" s="76">
        <f>-$B33*R6</f>
        <v>0</v>
      </c>
      <c r="S33" s="76">
        <f>-$B33*S6</f>
        <v>0</v>
      </c>
      <c r="T33" s="76">
        <f>-$B33*T6</f>
        <v>0</v>
      </c>
      <c r="U33" s="76">
        <f>-$B33*U6</f>
        <v>0</v>
      </c>
      <c r="V33" s="76">
        <f>-$B33*V6</f>
        <v>0</v>
      </c>
      <c r="W33" s="76">
        <f>-$B33*W6</f>
        <v>0</v>
      </c>
      <c r="X33" s="76">
        <f>-$B33*X6</f>
        <v>0</v>
      </c>
      <c r="Y33" s="76">
        <f>-$B33*Y6</f>
        <v>0</v>
      </c>
      <c r="Z33" s="76">
        <f>-$B33*Z6</f>
        <v>0</v>
      </c>
      <c r="AA33" s="76">
        <f>-$B33*AA6</f>
        <v>0</v>
      </c>
      <c r="AB33" s="76">
        <f>-$B33*AB6</f>
        <v>0</v>
      </c>
      <c r="AC33" s="76">
        <f>-$B33*AC6</f>
        <v>0</v>
      </c>
      <c r="AD33" s="76">
        <f>-$B33*AD6</f>
        <v>0</v>
      </c>
      <c r="AE33" s="76">
        <f>-$B33*AE6</f>
        <v>0</v>
      </c>
      <c r="AF33" s="76">
        <f>-$B33*AF6</f>
        <v>0</v>
      </c>
      <c r="AG33" s="76">
        <f>-$B33*AG6</f>
        <v>0</v>
      </c>
      <c r="AH33" s="76">
        <f>-$B33*AH6</f>
        <v>0</v>
      </c>
      <c r="AI33" s="76">
        <f>-$B33*AI6</f>
        <v>0</v>
      </c>
      <c r="AJ33" s="76">
        <f>-$B33*AJ6</f>
        <v>0</v>
      </c>
      <c r="AK33" s="76">
        <f>-$B33*AK6</f>
        <v>0</v>
      </c>
      <c r="AL33" s="76">
        <f>-$B33*AL6</f>
        <v>0</v>
      </c>
      <c r="AM33" s="76">
        <f>-$B33*AM6</f>
        <v>0</v>
      </c>
      <c r="AN33" s="67">
        <f>SUM(D33:O33)</f>
        <v>0</v>
      </c>
      <c r="AO33" s="67">
        <f>SUM(E33:P33)</f>
        <v>0</v>
      </c>
      <c r="AP33" s="68">
        <f>SUM(F33:Q33)</f>
        <v>0</v>
      </c>
    </row>
    <row r="34" ht="20.45" customHeight="1">
      <c r="A34" t="s" s="37">
        <v>37</v>
      </c>
      <c r="B34" s="41">
        <v>0</v>
      </c>
      <c r="C34" s="65"/>
      <c r="D34" s="66">
        <f>-$B34*D6</f>
        <v>0</v>
      </c>
      <c r="E34" s="66">
        <f>-$B34*E6</f>
        <v>0</v>
      </c>
      <c r="F34" s="66">
        <f>-$B34*F6</f>
        <v>0</v>
      </c>
      <c r="G34" s="66">
        <f>-$B34*G6</f>
        <v>0</v>
      </c>
      <c r="H34" s="66">
        <f>-$B34*H6</f>
        <v>0</v>
      </c>
      <c r="I34" s="66">
        <f>-$B34*I6</f>
        <v>0</v>
      </c>
      <c r="J34" s="66">
        <f>-$B34*J6</f>
        <v>0</v>
      </c>
      <c r="K34" s="66">
        <f>-$B34*K6</f>
        <v>0</v>
      </c>
      <c r="L34" s="66">
        <f>-$B34*L6</f>
        <v>0</v>
      </c>
      <c r="M34" s="66">
        <f>-$B34*M6</f>
        <v>0</v>
      </c>
      <c r="N34" s="66">
        <f>-$B34*N6</f>
        <v>0</v>
      </c>
      <c r="O34" s="66">
        <f>-$B34*O6</f>
        <v>0</v>
      </c>
      <c r="P34" s="66">
        <f>-$B34*P6</f>
        <v>0</v>
      </c>
      <c r="Q34" s="66">
        <f>-$B34*Q6</f>
        <v>0</v>
      </c>
      <c r="R34" s="66">
        <f>-$B34*R6</f>
        <v>0</v>
      </c>
      <c r="S34" s="66">
        <f>-$B34*S6</f>
        <v>0</v>
      </c>
      <c r="T34" s="66">
        <f>-$B34*T6</f>
        <v>0</v>
      </c>
      <c r="U34" s="66">
        <f>-$B34*U6</f>
        <v>0</v>
      </c>
      <c r="V34" s="66">
        <f>-$B34*V6</f>
        <v>0</v>
      </c>
      <c r="W34" s="66">
        <f>-$B34*W6</f>
        <v>0</v>
      </c>
      <c r="X34" s="66">
        <f>-$B34*X6</f>
        <v>0</v>
      </c>
      <c r="Y34" s="66">
        <f>-$B34*Y6</f>
        <v>0</v>
      </c>
      <c r="Z34" s="66">
        <f>-$B34*Z6</f>
        <v>0</v>
      </c>
      <c r="AA34" s="66">
        <f>-$B34*AA6</f>
        <v>0</v>
      </c>
      <c r="AB34" s="66">
        <f>-$B34*AB6</f>
        <v>0</v>
      </c>
      <c r="AC34" s="66">
        <f>-$B34*AC6</f>
        <v>0</v>
      </c>
      <c r="AD34" s="66">
        <f>-$B34*AD6</f>
        <v>0</v>
      </c>
      <c r="AE34" s="66">
        <f>-$B34*AE6</f>
        <v>0</v>
      </c>
      <c r="AF34" s="66">
        <f>-$B34*AF6</f>
        <v>0</v>
      </c>
      <c r="AG34" s="66">
        <f>-$B34*AG6</f>
        <v>0</v>
      </c>
      <c r="AH34" s="66">
        <f>-$B34*AH6</f>
        <v>0</v>
      </c>
      <c r="AI34" s="66">
        <f>-$B34*AI6</f>
        <v>0</v>
      </c>
      <c r="AJ34" s="66">
        <f>-$B34*AJ6</f>
        <v>0</v>
      </c>
      <c r="AK34" s="66">
        <f>-$B34*AK6</f>
        <v>0</v>
      </c>
      <c r="AL34" s="66">
        <f>-$B34*AL6</f>
        <v>0</v>
      </c>
      <c r="AM34" s="66">
        <f>-$B34*AM6</f>
        <v>0</v>
      </c>
      <c r="AN34" s="29">
        <f>SUM(D34:O34)</f>
        <v>0</v>
      </c>
      <c r="AO34" s="29">
        <f>SUM(E34:P34)</f>
        <v>0</v>
      </c>
      <c r="AP34" s="30">
        <f>SUM(F34:Q34)</f>
        <v>0</v>
      </c>
    </row>
    <row r="35" ht="20.45" customHeight="1">
      <c r="A35" t="s" s="37">
        <v>38</v>
      </c>
      <c r="B35" s="41">
        <v>0</v>
      </c>
      <c r="C35" s="75"/>
      <c r="D35" s="76">
        <f>-D25*$B35*D24*D23</f>
        <v>0</v>
      </c>
      <c r="E35" s="76">
        <f>-E25*$B35*E24*E23</f>
        <v>0</v>
      </c>
      <c r="F35" s="76">
        <f>-F25*$B35*F24*F23</f>
        <v>0</v>
      </c>
      <c r="G35" s="76">
        <f>-G25*$B35*G24*G23</f>
        <v>0</v>
      </c>
      <c r="H35" s="76">
        <f>-H25*$B35*H24*H23</f>
        <v>0</v>
      </c>
      <c r="I35" s="76">
        <f>-I25*$B35*I24*I23</f>
        <v>0</v>
      </c>
      <c r="J35" s="76">
        <f>-J25*$B35*J24*J23</f>
        <v>0</v>
      </c>
      <c r="K35" s="76">
        <f>-K25*$B35*K24*K23</f>
        <v>0</v>
      </c>
      <c r="L35" s="76">
        <f>-L25*$B35*L24*L23</f>
        <v>0</v>
      </c>
      <c r="M35" s="76">
        <f>-M25*$B35*M24*M23</f>
        <v>0</v>
      </c>
      <c r="N35" s="76">
        <f>-N25*$B35*N24*N23</f>
        <v>0</v>
      </c>
      <c r="O35" s="76">
        <f>-O25*$B35*O24*O23</f>
        <v>0</v>
      </c>
      <c r="P35" s="76">
        <f>-P25*$B35*P24*P23</f>
        <v>0</v>
      </c>
      <c r="Q35" s="76">
        <f>-Q25*$B35*Q24*Q23</f>
        <v>0</v>
      </c>
      <c r="R35" s="76">
        <f>-R25*$B35*R24*R23</f>
        <v>0</v>
      </c>
      <c r="S35" s="76">
        <f>-S25*$B35*S24*S23</f>
        <v>0</v>
      </c>
      <c r="T35" s="76">
        <f>-T25*$B35*T24*T23</f>
        <v>0</v>
      </c>
      <c r="U35" s="76">
        <f>-U25*$B35*U24*U23</f>
        <v>0</v>
      </c>
      <c r="V35" s="76">
        <f>-V25*$B35*V24*V23</f>
        <v>0</v>
      </c>
      <c r="W35" s="76">
        <f>-W25*$B35*W24*W23</f>
        <v>0</v>
      </c>
      <c r="X35" s="76">
        <f>-X25*$B35*X24*X23</f>
        <v>0</v>
      </c>
      <c r="Y35" s="76">
        <f>-Y25*$B35*Y24*Y23</f>
        <v>0</v>
      </c>
      <c r="Z35" s="76">
        <f>-Z25*$B35*Z24*Z23</f>
        <v>0</v>
      </c>
      <c r="AA35" s="76">
        <f>-AA25*$B35*AA24*AA23</f>
        <v>0</v>
      </c>
      <c r="AB35" s="76">
        <f>-AB25*$B35*AB24*AB23</f>
        <v>0</v>
      </c>
      <c r="AC35" s="76">
        <f>-AC25*$B35*AC24*AC23</f>
        <v>0</v>
      </c>
      <c r="AD35" s="76">
        <f>-AD25*$B35*AD24*AD23</f>
        <v>0</v>
      </c>
      <c r="AE35" s="76">
        <f>-AE25*$B35*AE24*AE23</f>
        <v>0</v>
      </c>
      <c r="AF35" s="76">
        <f>-AF25*$B35*AF24*AF23</f>
        <v>0</v>
      </c>
      <c r="AG35" s="76">
        <f>-AG25*$B35*AG24*AG23</f>
        <v>0</v>
      </c>
      <c r="AH35" s="76">
        <f>-AH25*$B35*AH24*AH23</f>
        <v>0</v>
      </c>
      <c r="AI35" s="76">
        <f>-AI25*$B35*AI24*AI23</f>
        <v>0</v>
      </c>
      <c r="AJ35" s="76">
        <f>-AJ25*$B35*AJ24*AJ23</f>
        <v>0</v>
      </c>
      <c r="AK35" s="76">
        <f>-AK25*$B35*AK24*AK23</f>
        <v>0</v>
      </c>
      <c r="AL35" s="76">
        <f>-AL25*$B35*AL24*AL23</f>
        <v>0</v>
      </c>
      <c r="AM35" s="76">
        <f>-AM25*$B35*AM24*AM23</f>
        <v>0</v>
      </c>
      <c r="AN35" s="67">
        <f>SUM(D35:O35)</f>
        <v>0</v>
      </c>
      <c r="AO35" s="67">
        <f>SUM(E35:P35)</f>
        <v>0</v>
      </c>
      <c r="AP35" s="68">
        <f>SUM(F35:Q35)</f>
        <v>0</v>
      </c>
    </row>
    <row r="36" ht="32.45" customHeight="1">
      <c r="A36" t="s" s="89">
        <v>39</v>
      </c>
      <c r="B36" s="49">
        <v>0</v>
      </c>
      <c r="C36" s="65"/>
      <c r="D36" s="66">
        <f>-$B36*D26*D27</f>
        <v>0</v>
      </c>
      <c r="E36" s="66">
        <f>-$B36*E26*E27</f>
        <v>0</v>
      </c>
      <c r="F36" s="66">
        <f>-$B36*F26*F27</f>
        <v>0</v>
      </c>
      <c r="G36" s="66">
        <f>-$B36*G26*G27</f>
        <v>0</v>
      </c>
      <c r="H36" s="66">
        <f>-$B36*H26*H27</f>
        <v>0</v>
      </c>
      <c r="I36" s="66">
        <f>-$B36*I26*I27</f>
        <v>0</v>
      </c>
      <c r="J36" s="66">
        <f>-$B36*J26*J27</f>
        <v>0</v>
      </c>
      <c r="K36" s="66">
        <f>-$B36*K26*K27</f>
        <v>0</v>
      </c>
      <c r="L36" s="66">
        <f>-$B36*L26*L27</f>
        <v>0</v>
      </c>
      <c r="M36" s="66">
        <f>-$B36*M26*M27</f>
        <v>0</v>
      </c>
      <c r="N36" s="66">
        <f>-$B36*N26*N27</f>
        <v>0</v>
      </c>
      <c r="O36" s="66">
        <f>-$B36*O26*O27</f>
        <v>0</v>
      </c>
      <c r="P36" s="66">
        <f>-$B36*P26*P27</f>
        <v>0</v>
      </c>
      <c r="Q36" s="66">
        <f>-$B36*Q26*Q27</f>
        <v>0</v>
      </c>
      <c r="R36" s="66">
        <f>-$B36*R26*R27</f>
        <v>0</v>
      </c>
      <c r="S36" s="66">
        <f>-$B36*S26*S27</f>
        <v>0</v>
      </c>
      <c r="T36" s="66">
        <f>-$B36*T26*T27</f>
        <v>0</v>
      </c>
      <c r="U36" s="66">
        <f>-$B36*U26*U27</f>
        <v>0</v>
      </c>
      <c r="V36" s="66">
        <f>-$B36*V26*V27</f>
        <v>0</v>
      </c>
      <c r="W36" s="66">
        <f>-$B36*W26*W27</f>
        <v>0</v>
      </c>
      <c r="X36" s="66">
        <f>-$B36*X26*X27</f>
        <v>0</v>
      </c>
      <c r="Y36" s="66">
        <f>-$B36*Y26*Y27</f>
        <v>0</v>
      </c>
      <c r="Z36" s="66">
        <f>-$B36*Z26*Z27</f>
        <v>0</v>
      </c>
      <c r="AA36" s="66">
        <f>-$B36*AA26*AA27</f>
        <v>0</v>
      </c>
      <c r="AB36" s="66">
        <f>-$B36*AB26*AB27</f>
        <v>0</v>
      </c>
      <c r="AC36" s="66">
        <f>-$B36*AC26*AC27</f>
        <v>0</v>
      </c>
      <c r="AD36" s="66">
        <f>-$B36*AD26*AD27</f>
        <v>0</v>
      </c>
      <c r="AE36" s="66">
        <f>-$B36*AE26*AE27</f>
        <v>0</v>
      </c>
      <c r="AF36" s="66">
        <f>-$B36*AF26*AF27</f>
        <v>0</v>
      </c>
      <c r="AG36" s="66">
        <f>-$B36*AG26*AG27</f>
        <v>0</v>
      </c>
      <c r="AH36" s="66">
        <f>-$B36*AH26*AH27</f>
        <v>0</v>
      </c>
      <c r="AI36" s="66">
        <f>-$B36*AI26*AI27</f>
        <v>0</v>
      </c>
      <c r="AJ36" s="66">
        <f>-$B36*AJ26*AJ27</f>
        <v>0</v>
      </c>
      <c r="AK36" s="66">
        <f>-$B36*AK26*AK27</f>
        <v>0</v>
      </c>
      <c r="AL36" s="66">
        <f>-$B36*AL26*AL27</f>
        <v>0</v>
      </c>
      <c r="AM36" s="66">
        <f>-$B36*AM26*AM27</f>
        <v>0</v>
      </c>
      <c r="AN36" s="29">
        <f>SUM(D36:O36)</f>
        <v>0</v>
      </c>
      <c r="AO36" s="29">
        <f>SUM(E36:P36)</f>
        <v>0</v>
      </c>
      <c r="AP36" s="30">
        <f>SUM(F36:Q36)</f>
        <v>0</v>
      </c>
    </row>
    <row r="37" ht="20.45" customHeight="1">
      <c r="A37" s="90"/>
      <c r="B37" s="91"/>
      <c r="C37" s="75"/>
      <c r="D37" s="34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67">
        <f>SUM(D37:O37)</f>
        <v>0</v>
      </c>
      <c r="AO37" s="67">
        <f>SUM(E37:P37)</f>
        <v>0</v>
      </c>
      <c r="AP37" s="68">
        <f>SUM(F37:Q37)</f>
        <v>0</v>
      </c>
    </row>
    <row r="38" ht="20.45" customHeight="1">
      <c r="A38" t="s" s="92">
        <v>40</v>
      </c>
      <c r="B38" s="41">
        <v>1</v>
      </c>
      <c r="C38" s="93"/>
      <c r="D38" s="94">
        <v>1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  <c r="J38" s="94">
        <v>1</v>
      </c>
      <c r="K38" s="94">
        <v>1</v>
      </c>
      <c r="L38" s="94">
        <v>1</v>
      </c>
      <c r="M38" s="94">
        <v>1</v>
      </c>
      <c r="N38" s="94">
        <v>1</v>
      </c>
      <c r="O38" s="94">
        <v>1</v>
      </c>
      <c r="P38" s="94">
        <v>1</v>
      </c>
      <c r="Q38" s="94">
        <v>1</v>
      </c>
      <c r="R38" s="94">
        <v>1</v>
      </c>
      <c r="S38" s="94">
        <v>1</v>
      </c>
      <c r="T38" s="94">
        <v>1</v>
      </c>
      <c r="U38" s="94">
        <v>1</v>
      </c>
      <c r="V38" s="94">
        <v>1</v>
      </c>
      <c r="W38" s="94">
        <v>1</v>
      </c>
      <c r="X38" s="94">
        <v>1</v>
      </c>
      <c r="Y38" s="94">
        <v>1</v>
      </c>
      <c r="Z38" s="94">
        <v>1</v>
      </c>
      <c r="AA38" s="94">
        <v>1</v>
      </c>
      <c r="AB38" s="94">
        <v>1</v>
      </c>
      <c r="AC38" s="94">
        <v>1</v>
      </c>
      <c r="AD38" s="94">
        <v>1</v>
      </c>
      <c r="AE38" s="94">
        <v>1</v>
      </c>
      <c r="AF38" s="94">
        <v>1</v>
      </c>
      <c r="AG38" s="94">
        <v>1</v>
      </c>
      <c r="AH38" s="94">
        <v>1</v>
      </c>
      <c r="AI38" s="94">
        <v>1</v>
      </c>
      <c r="AJ38" s="94">
        <v>1</v>
      </c>
      <c r="AK38" s="94">
        <v>1</v>
      </c>
      <c r="AL38" s="94">
        <v>1</v>
      </c>
      <c r="AM38" s="94">
        <v>1</v>
      </c>
      <c r="AN38" s="95"/>
      <c r="AO38" s="95"/>
      <c r="AP38" s="96"/>
    </row>
    <row r="39" ht="20.45" customHeight="1">
      <c r="A39" t="s" s="92">
        <v>41</v>
      </c>
      <c r="B39" s="41">
        <v>0.03</v>
      </c>
      <c r="C39" s="42"/>
      <c r="D39" s="43">
        <f>$B39</f>
        <v>0.03</v>
      </c>
      <c r="E39" s="43">
        <f>$B39</f>
        <v>0.03</v>
      </c>
      <c r="F39" s="43">
        <f>$B39</f>
        <v>0.03</v>
      </c>
      <c r="G39" s="43">
        <f>$B39</f>
        <v>0.03</v>
      </c>
      <c r="H39" s="43">
        <f>$B39</f>
        <v>0.03</v>
      </c>
      <c r="I39" s="43">
        <f>$B39</f>
        <v>0.03</v>
      </c>
      <c r="J39" s="43">
        <f>$B39</f>
        <v>0.03</v>
      </c>
      <c r="K39" s="43">
        <f>$B39</f>
        <v>0.03</v>
      </c>
      <c r="L39" s="43">
        <f>$B39</f>
        <v>0.03</v>
      </c>
      <c r="M39" s="43">
        <f>$B39</f>
        <v>0.03</v>
      </c>
      <c r="N39" s="43">
        <f>$B39</f>
        <v>0.03</v>
      </c>
      <c r="O39" s="43">
        <f>$B39</f>
        <v>0.03</v>
      </c>
      <c r="P39" s="43">
        <f>$B39</f>
        <v>0.03</v>
      </c>
      <c r="Q39" s="43">
        <f>$B39</f>
        <v>0.03</v>
      </c>
      <c r="R39" s="43">
        <f>$B39</f>
        <v>0.03</v>
      </c>
      <c r="S39" s="43">
        <f>$B39</f>
        <v>0.03</v>
      </c>
      <c r="T39" s="43">
        <f>$B39</f>
        <v>0.03</v>
      </c>
      <c r="U39" s="43">
        <f>$B39</f>
        <v>0.03</v>
      </c>
      <c r="V39" s="43">
        <f>$B39</f>
        <v>0.03</v>
      </c>
      <c r="W39" s="43">
        <f>$B39</f>
        <v>0.03</v>
      </c>
      <c r="X39" s="43">
        <f>$B39</f>
        <v>0.03</v>
      </c>
      <c r="Y39" s="43">
        <f>$B39</f>
        <v>0.03</v>
      </c>
      <c r="Z39" s="43">
        <f>$B39</f>
        <v>0.03</v>
      </c>
      <c r="AA39" s="43">
        <f>$B39</f>
        <v>0.03</v>
      </c>
      <c r="AB39" s="43">
        <f>$B39</f>
        <v>0.03</v>
      </c>
      <c r="AC39" s="43">
        <f>$B39</f>
        <v>0.03</v>
      </c>
      <c r="AD39" s="43">
        <f>$B39</f>
        <v>0.03</v>
      </c>
      <c r="AE39" s="43">
        <f>$B39</f>
        <v>0.03</v>
      </c>
      <c r="AF39" s="43">
        <f>$B39</f>
        <v>0.03</v>
      </c>
      <c r="AG39" s="43">
        <f>$B39</f>
        <v>0.03</v>
      </c>
      <c r="AH39" s="43">
        <f>$B39</f>
        <v>0.03</v>
      </c>
      <c r="AI39" s="43">
        <f>$B39</f>
        <v>0.03</v>
      </c>
      <c r="AJ39" s="43">
        <f>$B39</f>
        <v>0.03</v>
      </c>
      <c r="AK39" s="43">
        <f>$B39</f>
        <v>0.03</v>
      </c>
      <c r="AL39" s="43">
        <f>$B39</f>
        <v>0.03</v>
      </c>
      <c r="AM39" s="43">
        <f>$B39</f>
        <v>0.03</v>
      </c>
      <c r="AN39" s="44"/>
      <c r="AO39" s="44"/>
      <c r="AP39" s="45"/>
    </row>
    <row r="40" ht="20.45" customHeight="1">
      <c r="A40" t="s" s="92">
        <v>42</v>
      </c>
      <c r="B40" s="97"/>
      <c r="C40" s="65"/>
      <c r="D40" s="66">
        <f>-D6*D39*D38</f>
        <v>0</v>
      </c>
      <c r="E40" s="66">
        <f>-E6*E39*E38</f>
        <v>0</v>
      </c>
      <c r="F40" s="66">
        <f>-F6*F39*F38</f>
        <v>0</v>
      </c>
      <c r="G40" s="66">
        <f>-G6*G39*G38</f>
        <v>0</v>
      </c>
      <c r="H40" s="66">
        <f>-H6*H39*H38</f>
        <v>0</v>
      </c>
      <c r="I40" s="66">
        <f>-I6*I39*I38</f>
        <v>0</v>
      </c>
      <c r="J40" s="66">
        <f>-J6*J39*J38</f>
        <v>-70346.6193339843</v>
      </c>
      <c r="K40" s="66">
        <f>-K6*K39*K38</f>
        <v>-93493.2830423586</v>
      </c>
      <c r="L40" s="66">
        <f>-L6*L39*L38</f>
        <v>-117863.148703206</v>
      </c>
      <c r="M40" s="66">
        <f>-M6*M39*M38</f>
        <v>-143130.955797346</v>
      </c>
      <c r="N40" s="66">
        <f>-N6*N39*N38</f>
        <v>-169041.499917422</v>
      </c>
      <c r="O40" s="66">
        <f>-O6*O39*O38</f>
        <v>-217106.593662261</v>
      </c>
      <c r="P40" s="66">
        <f>-P6*P39*P38</f>
        <v>-259540.604612922</v>
      </c>
      <c r="Q40" s="66">
        <f>-Q6*Q39*Q38</f>
        <v>-295609.513920984</v>
      </c>
      <c r="R40" s="66">
        <f>-R6*R39*R38</f>
        <v>-326268.086832837</v>
      </c>
      <c r="S40" s="66">
        <f>-S6*S39*S38</f>
        <v>-352327.873807911</v>
      </c>
      <c r="T40" s="66">
        <f>-T6*T39*T38</f>
        <v>-374478.692736726</v>
      </c>
      <c r="U40" s="66">
        <f>-U6*U39*U38</f>
        <v>-393306.888826215</v>
      </c>
      <c r="V40" s="66">
        <f>-V6*V39*V38</f>
        <v>-409310.855502285</v>
      </c>
      <c r="W40" s="66">
        <f>-W6*W39*W38</f>
        <v>-422914.22717694</v>
      </c>
      <c r="X40" s="66">
        <f>-X6*X39*X38</f>
        <v>-434477.093100399</v>
      </c>
      <c r="Y40" s="66">
        <f>-Y6*Y39*Y38</f>
        <v>-444305.529135339</v>
      </c>
      <c r="Z40" s="66">
        <f>-Z6*Z39*Z38</f>
        <v>-452659.699765038</v>
      </c>
      <c r="AA40" s="66">
        <f>-AA6*AA39*AA38</f>
        <v>-459760.744800282</v>
      </c>
      <c r="AB40" s="66">
        <f>-AB6*AB39*AB38</f>
        <v>-548296.63308024</v>
      </c>
      <c r="AC40" s="66">
        <f>-AC6*AC39*AC38</f>
        <v>-623552.138118204</v>
      </c>
      <c r="AD40" s="66">
        <f>-AD6*AD39*AD38</f>
        <v>-687519.317400474</v>
      </c>
      <c r="AE40" s="66">
        <f>-AE6*AE39*AE38</f>
        <v>-741891.4197904021</v>
      </c>
      <c r="AF40" s="66">
        <f>-AF6*AF39*AF38</f>
        <v>-788107.706821845</v>
      </c>
      <c r="AG40" s="66">
        <f>-AG6*AG39*AG38</f>
        <v>-827391.550798569</v>
      </c>
      <c r="AH40" s="66">
        <f>-AH6*AH39*AH38</f>
        <v>-860782.818178785</v>
      </c>
      <c r="AI40" s="66">
        <f>-AI6*AI39*AI38</f>
        <v>-889165.395451965</v>
      </c>
      <c r="AJ40" s="66">
        <f>-AJ6*AJ39*AJ38</f>
        <v>-913290.586134174</v>
      </c>
      <c r="AK40" s="66">
        <f>-AK6*AK39*AK38</f>
        <v>-933796.99821405</v>
      </c>
      <c r="AL40" s="66">
        <f>-AL6*AL39*AL38</f>
        <v>-951227.448481944</v>
      </c>
      <c r="AM40" s="66">
        <f>-AM6*AM39*AM38</f>
        <v>-966043.33120965</v>
      </c>
      <c r="AN40" s="29">
        <f>SUM(D40:O40)</f>
        <v>-810982.100456578</v>
      </c>
      <c r="AO40" s="29">
        <f>SUM(P40:AA40)</f>
        <v>-4624959.81021788</v>
      </c>
      <c r="AP40" s="30">
        <f>SUM(AB40:AM40)</f>
        <v>-9731065.3436803</v>
      </c>
    </row>
    <row r="41" ht="20.45" customHeight="1">
      <c r="A41" t="s" s="98">
        <v>43</v>
      </c>
      <c r="B41" s="99"/>
      <c r="C41" s="100"/>
      <c r="D41" s="101">
        <f>D5+D29</f>
        <v>-150000</v>
      </c>
      <c r="E41" s="101">
        <f>E5+E29</f>
        <v>-150000</v>
      </c>
      <c r="F41" s="101">
        <f>F5+F29</f>
        <v>-150000</v>
      </c>
      <c r="G41" s="101">
        <f>G5+G29</f>
        <v>-150000</v>
      </c>
      <c r="H41" s="101">
        <f>H5+H29</f>
        <v>-150000</v>
      </c>
      <c r="I41" s="101">
        <f>I5+I29</f>
        <v>-150000</v>
      </c>
      <c r="J41" s="101">
        <f>J5+J29</f>
        <v>2194887.31113281</v>
      </c>
      <c r="K41" s="101">
        <f>K5+K29</f>
        <v>2966442.76807862</v>
      </c>
      <c r="L41" s="101">
        <f>L5+L29</f>
        <v>3778771.62344019</v>
      </c>
      <c r="M41" s="101">
        <f>M5+M29</f>
        <v>4621031.85991152</v>
      </c>
      <c r="N41" s="101">
        <f>N5+N29</f>
        <v>5484716.66391405</v>
      </c>
      <c r="O41" s="101">
        <f>O5+O29</f>
        <v>7086886.4554087</v>
      </c>
      <c r="P41" s="101">
        <f>P5+P29</f>
        <v>8501353.487097399</v>
      </c>
      <c r="Q41" s="101">
        <f>Q5+Q29</f>
        <v>9703650.464032801</v>
      </c>
      <c r="R41" s="101">
        <f>R5+R29</f>
        <v>10725602.8944279</v>
      </c>
      <c r="S41" s="101">
        <f>S5+S29</f>
        <v>11594262.4602637</v>
      </c>
      <c r="T41" s="101">
        <f>T5+T29</f>
        <v>12332623.0912242</v>
      </c>
      <c r="U41" s="101">
        <f>U5+U29</f>
        <v>12960229.6275405</v>
      </c>
      <c r="V41" s="101">
        <f>V5+V29</f>
        <v>13493695.1834095</v>
      </c>
      <c r="W41" s="101">
        <f>W5+W29</f>
        <v>13947140.905898</v>
      </c>
      <c r="X41" s="101">
        <f>X5+X29</f>
        <v>14332569.7700133</v>
      </c>
      <c r="Y41" s="101">
        <f>Y5+Y29</f>
        <v>14660184.3045113</v>
      </c>
      <c r="Z41" s="101">
        <f>Z5+Z29</f>
        <v>14938656.6588346</v>
      </c>
      <c r="AA41" s="101">
        <f>AA5+AA29</f>
        <v>15175358.1600094</v>
      </c>
      <c r="AB41" s="101">
        <f>AB5+AB29</f>
        <v>18126554.436008</v>
      </c>
      <c r="AC41" s="101">
        <f>AC5+AC29</f>
        <v>20635071.2706068</v>
      </c>
      <c r="AD41" s="101">
        <f>AD5+AD29</f>
        <v>22767310.5800158</v>
      </c>
      <c r="AE41" s="101">
        <f>AE5+AE29</f>
        <v>24579713.9930134</v>
      </c>
      <c r="AF41" s="101">
        <f>AF5+AF29</f>
        <v>26120256.8940615</v>
      </c>
      <c r="AG41" s="101">
        <f>AG5+AG29</f>
        <v>27429718.3599523</v>
      </c>
      <c r="AH41" s="101">
        <f>AH5+AH29</f>
        <v>28542760.6059595</v>
      </c>
      <c r="AI41" s="101">
        <f>AI5+AI29</f>
        <v>29488846.5150655</v>
      </c>
      <c r="AJ41" s="101">
        <f>AJ5+AJ29</f>
        <v>30293019.5378058</v>
      </c>
      <c r="AK41" s="101">
        <f>AK5+AK29</f>
        <v>30976566.607135</v>
      </c>
      <c r="AL41" s="101">
        <f>AL5+AL29</f>
        <v>31557581.6160648</v>
      </c>
      <c r="AM41" s="101">
        <f>AM5+AM29</f>
        <v>32051444.373655</v>
      </c>
      <c r="AN41" s="67">
        <f>SUM(D41:O41)</f>
        <v>25232736.6818859</v>
      </c>
      <c r="AO41" s="67">
        <f>SUM(P41:AA41)</f>
        <v>152365327.007263</v>
      </c>
      <c r="AP41" s="68">
        <f>SUM(AB41:AM41)</f>
        <v>322568844.789343</v>
      </c>
    </row>
    <row r="42" ht="20.45" customHeight="1">
      <c r="A42" t="s" s="84">
        <v>44</v>
      </c>
      <c r="B42" s="102"/>
      <c r="C42" s="103"/>
      <c r="D42" s="87">
        <f>D43+D60+D61+D62+D63+D64+D65</f>
        <v>-3467200</v>
      </c>
      <c r="E42" s="87">
        <f>E43+E60+E61+E62+E63+E64+E65</f>
        <v>-3467200</v>
      </c>
      <c r="F42" s="87">
        <f>F43+F60+F61+F62+F63+F64+F65</f>
        <v>-3467200</v>
      </c>
      <c r="G42" s="87">
        <f>G43+G60+G61+G62+G63+G64+G65</f>
        <v>-3467200</v>
      </c>
      <c r="H42" s="87">
        <f>H43+H60+H61+H62+H63+H64+H65</f>
        <v>-3467200</v>
      </c>
      <c r="I42" s="87">
        <f>I43+I60+I61+I62+I63+I64+I65</f>
        <v>-3467200</v>
      </c>
      <c r="J42" s="87">
        <f>J43+J60+J61+J62+J63+J64+J65</f>
        <v>-3467200</v>
      </c>
      <c r="K42" s="87">
        <f>K43+K60+K61+K62+K63+K64+K65</f>
        <v>-3467200</v>
      </c>
      <c r="L42" s="87">
        <f>L43+L60+L61+L62+L63+L64+L65</f>
        <v>-3467200</v>
      </c>
      <c r="M42" s="87">
        <f>M43+M60+M61+M62+M63+M64+M65+M66+M67+M68</f>
        <v>-3467200</v>
      </c>
      <c r="N42" s="87">
        <f>N43+N60+N61+N62+N63+N64+N65+N66+N67+N68</f>
        <v>-3467200</v>
      </c>
      <c r="O42" s="87">
        <f>O43+O60+O61+O62+O63+O64+O65+O66+O67+O68</f>
        <v>-3467200</v>
      </c>
      <c r="P42" s="87">
        <f>P43+P60+P61+P62+P63+P64+P65+P66+P67+P68</f>
        <v>-5543200</v>
      </c>
      <c r="Q42" s="87">
        <f>Q43+Q60+Q61+Q62+Q63+Q64+Q65+Q66+Q67+Q68</f>
        <v>-5543200</v>
      </c>
      <c r="R42" s="87">
        <f>R43+R60+R61+R62+R63+R64+R65+R66+R67+R68</f>
        <v>-5543200</v>
      </c>
      <c r="S42" s="87">
        <f>S43+S60+S61+S62+S63+S64+S65+S66+S67+S68</f>
        <v>-5543200</v>
      </c>
      <c r="T42" s="87">
        <f>T43+T60+T61+T62+T63+T64+T65+T66+T67+T68</f>
        <v>-5543200</v>
      </c>
      <c r="U42" s="87">
        <f>U43+U60+U61+U62+U63+U64+U65+U66+U67+U68</f>
        <v>-5543200</v>
      </c>
      <c r="V42" s="87">
        <f>V43+V60+V61+V62+V63+V64+V65+V66+V67+V68</f>
        <v>-5543200</v>
      </c>
      <c r="W42" s="87">
        <f>W43+W60+W61+W62+W63+W64+W65+W66+W67+W68</f>
        <v>-5543200</v>
      </c>
      <c r="X42" s="87">
        <f>X43+X60+X61+X62+X63+X64+X65+X66+X67+X68</f>
        <v>-5543200</v>
      </c>
      <c r="Y42" s="87">
        <f>Y43+Y60+Y61+Y62+Y63+Y64+Y65+Y66+Y67+Y68</f>
        <v>-5543200</v>
      </c>
      <c r="Z42" s="87">
        <f>Z43+Z60+Z61+Z62+Z63+Z64+Z65+Z66+Z67+Z68</f>
        <v>-5543200</v>
      </c>
      <c r="AA42" s="87">
        <f>AA43+AA60+AA61+AA62+AA63+AA64+AA65+AA66+AA67+AA68</f>
        <v>-5543200</v>
      </c>
      <c r="AB42" s="87">
        <f>AB43+AB60+AB61+AB62+AB63+AB64+AB65+AB66+AB67+AB68</f>
        <v>-8819200</v>
      </c>
      <c r="AC42" s="87">
        <f>AC43+AC60+AC61+AC62+AC63+AC64+AC65+AC66+AC67+AC68</f>
        <v>-8819200</v>
      </c>
      <c r="AD42" s="87">
        <f>AD43+AD60+AD61+AD62+AD63+AD64+AD65+AD66+AD67+AD68</f>
        <v>-8819200</v>
      </c>
      <c r="AE42" s="87">
        <f>AE43+AE60+AE61+AE62+AE63+AE64+AE65+AE66+AE67+AE68</f>
        <v>-8819200</v>
      </c>
      <c r="AF42" s="87">
        <f>AF43+AF60+AF61+AF62+AF63+AF64+AF65+AF66+AF67+AF68</f>
        <v>-8819200</v>
      </c>
      <c r="AG42" s="87">
        <f>AG43+AG60+AG61+AG62+AG63+AG64+AG65+AG66+AG67+AG68</f>
        <v>-8819200</v>
      </c>
      <c r="AH42" s="87">
        <f>AH43+AH60+AH61+AH62+AH63+AH64+AH65+AH66+AH67+AH68</f>
        <v>-8819200</v>
      </c>
      <c r="AI42" s="87">
        <f>AI43+AI60+AI61+AI62+AI63+AI64+AI65+AI66+AI67+AI68</f>
        <v>-8819200</v>
      </c>
      <c r="AJ42" s="87">
        <f>AJ43+AJ60+AJ61+AJ62+AJ63+AJ64+AJ65+AJ66+AJ67+AJ68</f>
        <v>-8819200</v>
      </c>
      <c r="AK42" s="87">
        <f>AK43+AK60+AK61+AK62+AK63+AK64+AK65+AK66+AK67+AK68</f>
        <v>-8819200</v>
      </c>
      <c r="AL42" s="87">
        <f>AL43+AL60+AL61+AL62+AL63+AL64+AL65+AL66+AL67+AL68</f>
        <v>-8819200</v>
      </c>
      <c r="AM42" s="87">
        <f>AM43+AM60+AM61+AM62+AM63+AM64+AM65+AM66+AM67+AM68</f>
        <v>-8819200</v>
      </c>
      <c r="AN42" s="29">
        <f>SUM(D42:O42)</f>
        <v>-41606400</v>
      </c>
      <c r="AO42" s="29">
        <f>SUM(P42:AA42)</f>
        <v>-66518400</v>
      </c>
      <c r="AP42" s="30">
        <f>SUM(AB42:AM42)</f>
        <v>-105830400</v>
      </c>
    </row>
    <row r="43" ht="20.45" customHeight="1">
      <c r="A43" t="s" s="92">
        <v>45</v>
      </c>
      <c r="B43" s="97"/>
      <c r="C43" s="104"/>
      <c r="D43" s="67">
        <f>D44+D53+D59</f>
        <v>-2367200</v>
      </c>
      <c r="E43" s="67">
        <f>E44+E53+E59</f>
        <v>-2367200</v>
      </c>
      <c r="F43" s="67">
        <f>F44+F53+F59</f>
        <v>-2367200</v>
      </c>
      <c r="G43" s="67">
        <f>G44+G53+G59</f>
        <v>-2367200</v>
      </c>
      <c r="H43" s="67">
        <f>H44+H53+H59</f>
        <v>-2367200</v>
      </c>
      <c r="I43" s="67">
        <f>I44+I53+I59</f>
        <v>-2367200</v>
      </c>
      <c r="J43" s="67">
        <f>J44+J53+J59</f>
        <v>-2367200</v>
      </c>
      <c r="K43" s="67">
        <f>K44+K53+K59</f>
        <v>-2367200</v>
      </c>
      <c r="L43" s="67">
        <f>L44+L53+L59</f>
        <v>-2367200</v>
      </c>
      <c r="M43" s="67">
        <f>M44+M53+M59</f>
        <v>-2367200</v>
      </c>
      <c r="N43" s="67">
        <f>N44+N53+N59</f>
        <v>-2367200</v>
      </c>
      <c r="O43" s="67">
        <f>O44+O53+O59</f>
        <v>-2367200</v>
      </c>
      <c r="P43" s="67">
        <f>P44+P53+P59</f>
        <v>-3443200</v>
      </c>
      <c r="Q43" s="67">
        <f>Q44+Q53+Q59</f>
        <v>-3443200</v>
      </c>
      <c r="R43" s="67">
        <f>R44+R53+R59</f>
        <v>-3443200</v>
      </c>
      <c r="S43" s="67">
        <f>S44+S53+S59</f>
        <v>-3443200</v>
      </c>
      <c r="T43" s="67">
        <f>T44+T53+T59</f>
        <v>-3443200</v>
      </c>
      <c r="U43" s="67">
        <f>U44+U53+U59</f>
        <v>-3443200</v>
      </c>
      <c r="V43" s="67">
        <f>V44+V53+V59</f>
        <v>-3443200</v>
      </c>
      <c r="W43" s="67">
        <f>W44+W53+W59</f>
        <v>-3443200</v>
      </c>
      <c r="X43" s="67">
        <f>X44+X53+X59</f>
        <v>-3443200</v>
      </c>
      <c r="Y43" s="67">
        <f>Y44+Y53+Y59</f>
        <v>-3443200</v>
      </c>
      <c r="Z43" s="67">
        <f>Z44+Z53+Z59</f>
        <v>-3443200</v>
      </c>
      <c r="AA43" s="67">
        <f>AA44+AA53+AA59</f>
        <v>-3443200</v>
      </c>
      <c r="AB43" s="67">
        <f>AB44+AB53+AB59</f>
        <v>-4519200</v>
      </c>
      <c r="AC43" s="67">
        <f>AC44+AC53+AC59</f>
        <v>-4519200</v>
      </c>
      <c r="AD43" s="67">
        <f>AD44+AD53+AD59</f>
        <v>-4519200</v>
      </c>
      <c r="AE43" s="67">
        <f>AE44+AE53+AE59</f>
        <v>-4519200</v>
      </c>
      <c r="AF43" s="67">
        <f>AF44+AF53+AF59</f>
        <v>-4519200</v>
      </c>
      <c r="AG43" s="67">
        <f>AG44+AG53+AG59</f>
        <v>-4519200</v>
      </c>
      <c r="AH43" s="67">
        <f>AH44+AH53+AH59</f>
        <v>-4519200</v>
      </c>
      <c r="AI43" s="67">
        <f>AI44+AI53+AI59</f>
        <v>-4519200</v>
      </c>
      <c r="AJ43" s="67">
        <f>AJ44+AJ53+AJ59</f>
        <v>-4519200</v>
      </c>
      <c r="AK43" s="67">
        <f>AK44+AK53+AK59</f>
        <v>-4519200</v>
      </c>
      <c r="AL43" s="67">
        <f>AL44+AL53+AL59</f>
        <v>-4519200</v>
      </c>
      <c r="AM43" s="67">
        <f>AM44+AM53+AM59</f>
        <v>-4519200</v>
      </c>
      <c r="AN43" s="67">
        <f>SUM(D43:O43)</f>
        <v>-28406400</v>
      </c>
      <c r="AO43" s="67">
        <f>SUM(P43:AA43)</f>
        <v>-41318400</v>
      </c>
      <c r="AP43" s="68">
        <f>SUM(AB43:AM43)</f>
        <v>-54230400</v>
      </c>
    </row>
    <row r="44" ht="20.45" customHeight="1">
      <c r="A44" t="s" s="105">
        <v>46</v>
      </c>
      <c r="B44" s="97"/>
      <c r="C44" s="106"/>
      <c r="D44" s="29">
        <f>SUM(D45:D52)</f>
        <v>-1000000</v>
      </c>
      <c r="E44" s="29">
        <f>SUM(E45:E52)</f>
        <v>-1000000</v>
      </c>
      <c r="F44" s="29">
        <f>SUM(F45:F52)</f>
        <v>-1000000</v>
      </c>
      <c r="G44" s="29">
        <f>SUM(G45:G52)</f>
        <v>-1000000</v>
      </c>
      <c r="H44" s="29">
        <f>SUM(H45:H52)</f>
        <v>-1000000</v>
      </c>
      <c r="I44" s="29">
        <f>SUM(I45:I52)</f>
        <v>-1000000</v>
      </c>
      <c r="J44" s="29">
        <f>SUM(J45:J52)</f>
        <v>-1000000</v>
      </c>
      <c r="K44" s="29">
        <f>SUM(K45:K52)</f>
        <v>-1000000</v>
      </c>
      <c r="L44" s="29">
        <f>SUM(L45:L52)</f>
        <v>-1000000</v>
      </c>
      <c r="M44" s="29">
        <f>SUM(M45:M52)</f>
        <v>-1000000</v>
      </c>
      <c r="N44" s="29">
        <f>SUM(N45:N52)</f>
        <v>-1000000</v>
      </c>
      <c r="O44" s="29">
        <f>SUM(O45:O52)</f>
        <v>-1000000</v>
      </c>
      <c r="P44" s="29">
        <f>SUM(P45:P52)</f>
        <v>-1000000</v>
      </c>
      <c r="Q44" s="29">
        <f>SUM(Q45:Q52)</f>
        <v>-1000000</v>
      </c>
      <c r="R44" s="29">
        <f>SUM(R45:R52)</f>
        <v>-1000000</v>
      </c>
      <c r="S44" s="29">
        <f>SUM(S45:S52)</f>
        <v>-1000000</v>
      </c>
      <c r="T44" s="29">
        <f>SUM(T45:T52)</f>
        <v>-1000000</v>
      </c>
      <c r="U44" s="29">
        <f>SUM(U45:U52)</f>
        <v>-1000000</v>
      </c>
      <c r="V44" s="29">
        <f>SUM(V45:V52)</f>
        <v>-1000000</v>
      </c>
      <c r="W44" s="29">
        <f>SUM(W45:W52)</f>
        <v>-1000000</v>
      </c>
      <c r="X44" s="29">
        <f>SUM(X45:X52)</f>
        <v>-1000000</v>
      </c>
      <c r="Y44" s="29">
        <f>SUM(Y45:Y52)</f>
        <v>-1000000</v>
      </c>
      <c r="Z44" s="29">
        <f>SUM(Z45:Z52)</f>
        <v>-1000000</v>
      </c>
      <c r="AA44" s="29">
        <f>SUM(AA45:AA52)</f>
        <v>-1000000</v>
      </c>
      <c r="AB44" s="29">
        <f>SUM(AB45:AB52)</f>
        <v>-1000000</v>
      </c>
      <c r="AC44" s="29">
        <f>SUM(AC45:AC52)</f>
        <v>-1000000</v>
      </c>
      <c r="AD44" s="29">
        <f>SUM(AD45:AD52)</f>
        <v>-1000000</v>
      </c>
      <c r="AE44" s="29">
        <f>SUM(AE45:AE52)</f>
        <v>-1000000</v>
      </c>
      <c r="AF44" s="29">
        <f>SUM(AF45:AF52)</f>
        <v>-1000000</v>
      </c>
      <c r="AG44" s="29">
        <f>SUM(AG45:AG52)</f>
        <v>-1000000</v>
      </c>
      <c r="AH44" s="29">
        <f>SUM(AH45:AH52)</f>
        <v>-1000000</v>
      </c>
      <c r="AI44" s="29">
        <f>SUM(AI45:AI52)</f>
        <v>-1000000</v>
      </c>
      <c r="AJ44" s="29">
        <f>SUM(AJ45:AJ52)</f>
        <v>-1000000</v>
      </c>
      <c r="AK44" s="29">
        <f>SUM(AK45:AK52)</f>
        <v>-1000000</v>
      </c>
      <c r="AL44" s="29">
        <f>SUM(AL45:AL52)</f>
        <v>-1000000</v>
      </c>
      <c r="AM44" s="29">
        <f>SUM(AM45:AM52)</f>
        <v>-1000000</v>
      </c>
      <c r="AN44" s="29"/>
      <c r="AO44" s="29"/>
      <c r="AP44" s="30"/>
    </row>
    <row r="45" ht="20.45" customHeight="1">
      <c r="A45" t="s" s="107">
        <v>47</v>
      </c>
      <c r="B45" s="97">
        <v>200000</v>
      </c>
      <c r="C45" s="75"/>
      <c r="D45" s="76">
        <f>-$B45</f>
        <v>-200000</v>
      </c>
      <c r="E45" s="76">
        <f>-$B45</f>
        <v>-200000</v>
      </c>
      <c r="F45" s="76">
        <f>-$B45</f>
        <v>-200000</v>
      </c>
      <c r="G45" s="76">
        <f>-$B45</f>
        <v>-200000</v>
      </c>
      <c r="H45" s="76">
        <f>-$B45</f>
        <v>-200000</v>
      </c>
      <c r="I45" s="76">
        <f>-$B45</f>
        <v>-200000</v>
      </c>
      <c r="J45" s="76">
        <f>-$B45</f>
        <v>-200000</v>
      </c>
      <c r="K45" s="76">
        <f>-$B45</f>
        <v>-200000</v>
      </c>
      <c r="L45" s="76">
        <f>-$B45</f>
        <v>-200000</v>
      </c>
      <c r="M45" s="76">
        <f>-$B45</f>
        <v>-200000</v>
      </c>
      <c r="N45" s="76">
        <f>-$B45</f>
        <v>-200000</v>
      </c>
      <c r="O45" s="76">
        <f>-$B45</f>
        <v>-200000</v>
      </c>
      <c r="P45" s="76">
        <f>-$B45</f>
        <v>-200000</v>
      </c>
      <c r="Q45" s="76">
        <f>-$B45</f>
        <v>-200000</v>
      </c>
      <c r="R45" s="76">
        <f>-$B45</f>
        <v>-200000</v>
      </c>
      <c r="S45" s="76">
        <f>-$B45</f>
        <v>-200000</v>
      </c>
      <c r="T45" s="76">
        <f>-$B45</f>
        <v>-200000</v>
      </c>
      <c r="U45" s="76">
        <f>-$B45</f>
        <v>-200000</v>
      </c>
      <c r="V45" s="76">
        <f>-$B45</f>
        <v>-200000</v>
      </c>
      <c r="W45" s="76">
        <f>-$B45</f>
        <v>-200000</v>
      </c>
      <c r="X45" s="76">
        <f>-$B45</f>
        <v>-200000</v>
      </c>
      <c r="Y45" s="76">
        <f>-$B45</f>
        <v>-200000</v>
      </c>
      <c r="Z45" s="76">
        <f>-$B45</f>
        <v>-200000</v>
      </c>
      <c r="AA45" s="76">
        <f>-$B45</f>
        <v>-200000</v>
      </c>
      <c r="AB45" s="76">
        <f>-$B45</f>
        <v>-200000</v>
      </c>
      <c r="AC45" s="76">
        <f>-$B45</f>
        <v>-200000</v>
      </c>
      <c r="AD45" s="76">
        <f>-$B45</f>
        <v>-200000</v>
      </c>
      <c r="AE45" s="76">
        <f>-$B45</f>
        <v>-200000</v>
      </c>
      <c r="AF45" s="76">
        <f>-$B45</f>
        <v>-200000</v>
      </c>
      <c r="AG45" s="76">
        <f>-$B45</f>
        <v>-200000</v>
      </c>
      <c r="AH45" s="76">
        <f>-$B45</f>
        <v>-200000</v>
      </c>
      <c r="AI45" s="76">
        <f>-$B45</f>
        <v>-200000</v>
      </c>
      <c r="AJ45" s="76">
        <f>-$B45</f>
        <v>-200000</v>
      </c>
      <c r="AK45" s="76">
        <f>-$B45</f>
        <v>-200000</v>
      </c>
      <c r="AL45" s="76">
        <f>-$B45</f>
        <v>-200000</v>
      </c>
      <c r="AM45" s="76">
        <f>-$B45</f>
        <v>-200000</v>
      </c>
      <c r="AN45" s="67"/>
      <c r="AO45" s="67"/>
      <c r="AP45" s="68"/>
    </row>
    <row r="46" ht="20.45" customHeight="1">
      <c r="A46" t="s" s="107">
        <v>48</v>
      </c>
      <c r="B46" s="97">
        <v>200000</v>
      </c>
      <c r="C46" s="65"/>
      <c r="D46" s="66">
        <f>-$B46</f>
        <v>-200000</v>
      </c>
      <c r="E46" s="66">
        <f>-$B46</f>
        <v>-200000</v>
      </c>
      <c r="F46" s="66">
        <f>-$B46</f>
        <v>-200000</v>
      </c>
      <c r="G46" s="66">
        <f>-$B46</f>
        <v>-200000</v>
      </c>
      <c r="H46" s="66">
        <f>-$B46</f>
        <v>-200000</v>
      </c>
      <c r="I46" s="66">
        <f>-$B46</f>
        <v>-200000</v>
      </c>
      <c r="J46" s="66">
        <f>-$B46</f>
        <v>-200000</v>
      </c>
      <c r="K46" s="66">
        <f>-$B46</f>
        <v>-200000</v>
      </c>
      <c r="L46" s="66">
        <f>-$B46</f>
        <v>-200000</v>
      </c>
      <c r="M46" s="66">
        <f>-$B46</f>
        <v>-200000</v>
      </c>
      <c r="N46" s="66">
        <f>-$B46</f>
        <v>-200000</v>
      </c>
      <c r="O46" s="66">
        <f>-$B46</f>
        <v>-200000</v>
      </c>
      <c r="P46" s="66">
        <f>-$B46</f>
        <v>-200000</v>
      </c>
      <c r="Q46" s="66">
        <f>-$B46</f>
        <v>-200000</v>
      </c>
      <c r="R46" s="66">
        <f>-$B46</f>
        <v>-200000</v>
      </c>
      <c r="S46" s="66">
        <f>-$B46</f>
        <v>-200000</v>
      </c>
      <c r="T46" s="66">
        <f>-$B46</f>
        <v>-200000</v>
      </c>
      <c r="U46" s="66">
        <f>-$B46</f>
        <v>-200000</v>
      </c>
      <c r="V46" s="66">
        <f>-$B46</f>
        <v>-200000</v>
      </c>
      <c r="W46" s="66">
        <f>-$B46</f>
        <v>-200000</v>
      </c>
      <c r="X46" s="66">
        <f>-$B46</f>
        <v>-200000</v>
      </c>
      <c r="Y46" s="66">
        <f>-$B46</f>
        <v>-200000</v>
      </c>
      <c r="Z46" s="66">
        <f>-$B46</f>
        <v>-200000</v>
      </c>
      <c r="AA46" s="66">
        <f>-$B46</f>
        <v>-200000</v>
      </c>
      <c r="AB46" s="66">
        <f>-$B46</f>
        <v>-200000</v>
      </c>
      <c r="AC46" s="66">
        <f>-$B46</f>
        <v>-200000</v>
      </c>
      <c r="AD46" s="66">
        <f>-$B46</f>
        <v>-200000</v>
      </c>
      <c r="AE46" s="66">
        <f>-$B46</f>
        <v>-200000</v>
      </c>
      <c r="AF46" s="66">
        <f>-$B46</f>
        <v>-200000</v>
      </c>
      <c r="AG46" s="66">
        <f>-$B46</f>
        <v>-200000</v>
      </c>
      <c r="AH46" s="66">
        <f>-$B46</f>
        <v>-200000</v>
      </c>
      <c r="AI46" s="66">
        <f>-$B46</f>
        <v>-200000</v>
      </c>
      <c r="AJ46" s="66">
        <f>-$B46</f>
        <v>-200000</v>
      </c>
      <c r="AK46" s="66">
        <f>-$B46</f>
        <v>-200000</v>
      </c>
      <c r="AL46" s="66">
        <f>-$B46</f>
        <v>-200000</v>
      </c>
      <c r="AM46" s="66">
        <f>-$B46</f>
        <v>-200000</v>
      </c>
      <c r="AN46" s="29"/>
      <c r="AO46" s="29"/>
      <c r="AP46" s="30"/>
    </row>
    <row r="47" ht="20.45" customHeight="1">
      <c r="A47" t="s" s="107">
        <v>49</v>
      </c>
      <c r="B47" s="97">
        <v>100000</v>
      </c>
      <c r="C47" s="75"/>
      <c r="D47" s="76">
        <f>-$B47</f>
        <v>-100000</v>
      </c>
      <c r="E47" s="76">
        <f>-$B47</f>
        <v>-100000</v>
      </c>
      <c r="F47" s="76">
        <f>-$B47</f>
        <v>-100000</v>
      </c>
      <c r="G47" s="76">
        <f>-$B47</f>
        <v>-100000</v>
      </c>
      <c r="H47" s="76">
        <f>-$B47</f>
        <v>-100000</v>
      </c>
      <c r="I47" s="76">
        <f>-$B47</f>
        <v>-100000</v>
      </c>
      <c r="J47" s="76">
        <f>-$B47</f>
        <v>-100000</v>
      </c>
      <c r="K47" s="76">
        <f>-$B47</f>
        <v>-100000</v>
      </c>
      <c r="L47" s="76">
        <f>-$B47</f>
        <v>-100000</v>
      </c>
      <c r="M47" s="76">
        <f>-$B47</f>
        <v>-100000</v>
      </c>
      <c r="N47" s="76">
        <f>-$B47</f>
        <v>-100000</v>
      </c>
      <c r="O47" s="76">
        <f>-$B47</f>
        <v>-100000</v>
      </c>
      <c r="P47" s="76">
        <f>-$B47</f>
        <v>-100000</v>
      </c>
      <c r="Q47" s="76">
        <f>-$B47</f>
        <v>-100000</v>
      </c>
      <c r="R47" s="76">
        <f>-$B47</f>
        <v>-100000</v>
      </c>
      <c r="S47" s="76">
        <f>-$B47</f>
        <v>-100000</v>
      </c>
      <c r="T47" s="76">
        <f>-$B47</f>
        <v>-100000</v>
      </c>
      <c r="U47" s="76">
        <f>-$B47</f>
        <v>-100000</v>
      </c>
      <c r="V47" s="76">
        <f>-$B47</f>
        <v>-100000</v>
      </c>
      <c r="W47" s="76">
        <f>-$B47</f>
        <v>-100000</v>
      </c>
      <c r="X47" s="76">
        <f>-$B47</f>
        <v>-100000</v>
      </c>
      <c r="Y47" s="76">
        <f>-$B47</f>
        <v>-100000</v>
      </c>
      <c r="Z47" s="76">
        <f>-$B47</f>
        <v>-100000</v>
      </c>
      <c r="AA47" s="76">
        <f>-$B47</f>
        <v>-100000</v>
      </c>
      <c r="AB47" s="76">
        <f>-$B47</f>
        <v>-100000</v>
      </c>
      <c r="AC47" s="76">
        <f>-$B47</f>
        <v>-100000</v>
      </c>
      <c r="AD47" s="76">
        <f>-$B47</f>
        <v>-100000</v>
      </c>
      <c r="AE47" s="76">
        <f>-$B47</f>
        <v>-100000</v>
      </c>
      <c r="AF47" s="76">
        <f>-$B47</f>
        <v>-100000</v>
      </c>
      <c r="AG47" s="76">
        <f>-$B47</f>
        <v>-100000</v>
      </c>
      <c r="AH47" s="76">
        <f>-$B47</f>
        <v>-100000</v>
      </c>
      <c r="AI47" s="76">
        <f>-$B47</f>
        <v>-100000</v>
      </c>
      <c r="AJ47" s="76">
        <f>-$B47</f>
        <v>-100000</v>
      </c>
      <c r="AK47" s="76">
        <f>-$B47</f>
        <v>-100000</v>
      </c>
      <c r="AL47" s="76">
        <f>-$B47</f>
        <v>-100000</v>
      </c>
      <c r="AM47" s="76">
        <f>-$B47</f>
        <v>-100000</v>
      </c>
      <c r="AN47" s="67"/>
      <c r="AO47" s="67"/>
      <c r="AP47" s="68"/>
    </row>
    <row r="48" ht="20.45" customHeight="1">
      <c r="A48" t="s" s="107">
        <v>50</v>
      </c>
      <c r="B48" s="97">
        <v>150000</v>
      </c>
      <c r="C48" s="65"/>
      <c r="D48" s="66">
        <f>-$B48</f>
        <v>-150000</v>
      </c>
      <c r="E48" s="66">
        <f>-$B48</f>
        <v>-150000</v>
      </c>
      <c r="F48" s="66">
        <f>-$B48</f>
        <v>-150000</v>
      </c>
      <c r="G48" s="66">
        <f>-$B48</f>
        <v>-150000</v>
      </c>
      <c r="H48" s="66">
        <f>-$B48</f>
        <v>-150000</v>
      </c>
      <c r="I48" s="66">
        <f>-$B48</f>
        <v>-150000</v>
      </c>
      <c r="J48" s="66">
        <f>-$B48</f>
        <v>-150000</v>
      </c>
      <c r="K48" s="66">
        <f>-$B48</f>
        <v>-150000</v>
      </c>
      <c r="L48" s="66">
        <f>-$B48</f>
        <v>-150000</v>
      </c>
      <c r="M48" s="66">
        <f>-$B48</f>
        <v>-150000</v>
      </c>
      <c r="N48" s="66">
        <f>-$B48</f>
        <v>-150000</v>
      </c>
      <c r="O48" s="66">
        <f>-$B48</f>
        <v>-150000</v>
      </c>
      <c r="P48" s="66">
        <f>-$B48</f>
        <v>-150000</v>
      </c>
      <c r="Q48" s="66">
        <f>-$B48</f>
        <v>-150000</v>
      </c>
      <c r="R48" s="66">
        <f>-$B48</f>
        <v>-150000</v>
      </c>
      <c r="S48" s="66">
        <f>-$B48</f>
        <v>-150000</v>
      </c>
      <c r="T48" s="66">
        <f>-$B48</f>
        <v>-150000</v>
      </c>
      <c r="U48" s="66">
        <f>-$B48</f>
        <v>-150000</v>
      </c>
      <c r="V48" s="66">
        <f>-$B48</f>
        <v>-150000</v>
      </c>
      <c r="W48" s="66">
        <f>-$B48</f>
        <v>-150000</v>
      </c>
      <c r="X48" s="66">
        <f>-$B48</f>
        <v>-150000</v>
      </c>
      <c r="Y48" s="66">
        <f>-$B48</f>
        <v>-150000</v>
      </c>
      <c r="Z48" s="66">
        <f>-$B48</f>
        <v>-150000</v>
      </c>
      <c r="AA48" s="66">
        <f>-$B48</f>
        <v>-150000</v>
      </c>
      <c r="AB48" s="66">
        <f>-$B48</f>
        <v>-150000</v>
      </c>
      <c r="AC48" s="66">
        <f>-$B48</f>
        <v>-150000</v>
      </c>
      <c r="AD48" s="66">
        <f>-$B48</f>
        <v>-150000</v>
      </c>
      <c r="AE48" s="66">
        <f>-$B48</f>
        <v>-150000</v>
      </c>
      <c r="AF48" s="66">
        <f>-$B48</f>
        <v>-150000</v>
      </c>
      <c r="AG48" s="66">
        <f>-$B48</f>
        <v>-150000</v>
      </c>
      <c r="AH48" s="66">
        <f>-$B48</f>
        <v>-150000</v>
      </c>
      <c r="AI48" s="66">
        <f>-$B48</f>
        <v>-150000</v>
      </c>
      <c r="AJ48" s="66">
        <f>-$B48</f>
        <v>-150000</v>
      </c>
      <c r="AK48" s="66">
        <f>-$B48</f>
        <v>-150000</v>
      </c>
      <c r="AL48" s="66">
        <f>-$B48</f>
        <v>-150000</v>
      </c>
      <c r="AM48" s="66">
        <f>-$B48</f>
        <v>-150000</v>
      </c>
      <c r="AN48" s="29"/>
      <c r="AO48" s="29"/>
      <c r="AP48" s="30"/>
    </row>
    <row r="49" ht="20.45" customHeight="1">
      <c r="A49" t="s" s="107">
        <v>51</v>
      </c>
      <c r="B49" s="97">
        <v>150000</v>
      </c>
      <c r="C49" s="75"/>
      <c r="D49" s="76">
        <f>-$B49</f>
        <v>-150000</v>
      </c>
      <c r="E49" s="76">
        <f>-$B49</f>
        <v>-150000</v>
      </c>
      <c r="F49" s="76">
        <f>-$B49</f>
        <v>-150000</v>
      </c>
      <c r="G49" s="76">
        <f>-$B49</f>
        <v>-150000</v>
      </c>
      <c r="H49" s="76">
        <f>-$B49</f>
        <v>-150000</v>
      </c>
      <c r="I49" s="76">
        <f>-$B49</f>
        <v>-150000</v>
      </c>
      <c r="J49" s="76">
        <f>-$B49</f>
        <v>-150000</v>
      </c>
      <c r="K49" s="76">
        <f>-$B49</f>
        <v>-150000</v>
      </c>
      <c r="L49" s="76">
        <f>-$B49</f>
        <v>-150000</v>
      </c>
      <c r="M49" s="76">
        <f>-$B49</f>
        <v>-150000</v>
      </c>
      <c r="N49" s="76">
        <f>-$B49</f>
        <v>-150000</v>
      </c>
      <c r="O49" s="76">
        <f>-$B49</f>
        <v>-150000</v>
      </c>
      <c r="P49" s="76">
        <f>-$B49</f>
        <v>-150000</v>
      </c>
      <c r="Q49" s="76">
        <f>-$B49</f>
        <v>-150000</v>
      </c>
      <c r="R49" s="76">
        <f>-$B49</f>
        <v>-150000</v>
      </c>
      <c r="S49" s="76">
        <f>-$B49</f>
        <v>-150000</v>
      </c>
      <c r="T49" s="76">
        <f>-$B49</f>
        <v>-150000</v>
      </c>
      <c r="U49" s="76">
        <f>-$B49</f>
        <v>-150000</v>
      </c>
      <c r="V49" s="76">
        <f>-$B49</f>
        <v>-150000</v>
      </c>
      <c r="W49" s="76">
        <f>-$B49</f>
        <v>-150000</v>
      </c>
      <c r="X49" s="76">
        <f>-$B49</f>
        <v>-150000</v>
      </c>
      <c r="Y49" s="76">
        <f>-$B49</f>
        <v>-150000</v>
      </c>
      <c r="Z49" s="76">
        <f>-$B49</f>
        <v>-150000</v>
      </c>
      <c r="AA49" s="76">
        <f>-$B49</f>
        <v>-150000</v>
      </c>
      <c r="AB49" s="76">
        <f>-$B49</f>
        <v>-150000</v>
      </c>
      <c r="AC49" s="76">
        <f>-$B49</f>
        <v>-150000</v>
      </c>
      <c r="AD49" s="76">
        <f>-$B49</f>
        <v>-150000</v>
      </c>
      <c r="AE49" s="76">
        <f>-$B49</f>
        <v>-150000</v>
      </c>
      <c r="AF49" s="76">
        <f>-$B49</f>
        <v>-150000</v>
      </c>
      <c r="AG49" s="76">
        <f>-$B49</f>
        <v>-150000</v>
      </c>
      <c r="AH49" s="76">
        <f>-$B49</f>
        <v>-150000</v>
      </c>
      <c r="AI49" s="76">
        <f>-$B49</f>
        <v>-150000</v>
      </c>
      <c r="AJ49" s="76">
        <f>-$B49</f>
        <v>-150000</v>
      </c>
      <c r="AK49" s="76">
        <f>-$B49</f>
        <v>-150000</v>
      </c>
      <c r="AL49" s="76">
        <f>-$B49</f>
        <v>-150000</v>
      </c>
      <c r="AM49" s="76">
        <f>-$B49</f>
        <v>-150000</v>
      </c>
      <c r="AN49" s="67"/>
      <c r="AO49" s="67"/>
      <c r="AP49" s="68"/>
    </row>
    <row r="50" ht="20.45" customHeight="1">
      <c r="A50" t="s" s="107">
        <v>52</v>
      </c>
      <c r="B50" s="97">
        <v>100000</v>
      </c>
      <c r="C50" s="65"/>
      <c r="D50" s="66">
        <f>-$B50</f>
        <v>-100000</v>
      </c>
      <c r="E50" s="66">
        <f>-$B50</f>
        <v>-100000</v>
      </c>
      <c r="F50" s="66">
        <f>-$B50</f>
        <v>-100000</v>
      </c>
      <c r="G50" s="66">
        <f>-$B50</f>
        <v>-100000</v>
      </c>
      <c r="H50" s="66">
        <f>-$B50</f>
        <v>-100000</v>
      </c>
      <c r="I50" s="66">
        <f>-$B50</f>
        <v>-100000</v>
      </c>
      <c r="J50" s="66">
        <f>-$B50</f>
        <v>-100000</v>
      </c>
      <c r="K50" s="66">
        <f>-$B50</f>
        <v>-100000</v>
      </c>
      <c r="L50" s="66">
        <f>-$B50</f>
        <v>-100000</v>
      </c>
      <c r="M50" s="66">
        <f>-$B50</f>
        <v>-100000</v>
      </c>
      <c r="N50" s="66">
        <f>-$B50</f>
        <v>-100000</v>
      </c>
      <c r="O50" s="66">
        <f>-$B50</f>
        <v>-100000</v>
      </c>
      <c r="P50" s="66">
        <f>-$B50</f>
        <v>-100000</v>
      </c>
      <c r="Q50" s="66">
        <f>-$B50</f>
        <v>-100000</v>
      </c>
      <c r="R50" s="66">
        <f>-$B50</f>
        <v>-100000</v>
      </c>
      <c r="S50" s="66">
        <f>-$B50</f>
        <v>-100000</v>
      </c>
      <c r="T50" s="66">
        <f>-$B50</f>
        <v>-100000</v>
      </c>
      <c r="U50" s="66">
        <f>-$B50</f>
        <v>-100000</v>
      </c>
      <c r="V50" s="66">
        <f>-$B50</f>
        <v>-100000</v>
      </c>
      <c r="W50" s="66">
        <f>-$B50</f>
        <v>-100000</v>
      </c>
      <c r="X50" s="66">
        <f>-$B50</f>
        <v>-100000</v>
      </c>
      <c r="Y50" s="66">
        <f>-$B50</f>
        <v>-100000</v>
      </c>
      <c r="Z50" s="66">
        <f>-$B50</f>
        <v>-100000</v>
      </c>
      <c r="AA50" s="66">
        <f>-$B50</f>
        <v>-100000</v>
      </c>
      <c r="AB50" s="66">
        <f>-$B50</f>
        <v>-100000</v>
      </c>
      <c r="AC50" s="66">
        <f>-$B50</f>
        <v>-100000</v>
      </c>
      <c r="AD50" s="66">
        <f>-$B50</f>
        <v>-100000</v>
      </c>
      <c r="AE50" s="66">
        <f>-$B50</f>
        <v>-100000</v>
      </c>
      <c r="AF50" s="66">
        <f>-$B50</f>
        <v>-100000</v>
      </c>
      <c r="AG50" s="66">
        <f>-$B50</f>
        <v>-100000</v>
      </c>
      <c r="AH50" s="66">
        <f>-$B50</f>
        <v>-100000</v>
      </c>
      <c r="AI50" s="66">
        <f>-$B50</f>
        <v>-100000</v>
      </c>
      <c r="AJ50" s="66">
        <f>-$B50</f>
        <v>-100000</v>
      </c>
      <c r="AK50" s="66">
        <f>-$B50</f>
        <v>-100000</v>
      </c>
      <c r="AL50" s="66">
        <f>-$B50</f>
        <v>-100000</v>
      </c>
      <c r="AM50" s="66">
        <f>-$B50</f>
        <v>-100000</v>
      </c>
      <c r="AN50" s="29"/>
      <c r="AO50" s="29"/>
      <c r="AP50" s="30"/>
    </row>
    <row r="51" ht="20.45" customHeight="1">
      <c r="A51" s="108"/>
      <c r="B51" s="97"/>
      <c r="C51" s="75"/>
      <c r="D51" s="76">
        <f>-$B51</f>
        <v>0</v>
      </c>
      <c r="E51" s="76">
        <f>-$B51</f>
        <v>0</v>
      </c>
      <c r="F51" s="76">
        <f>-$B51</f>
        <v>0</v>
      </c>
      <c r="G51" s="76">
        <f>-$B51</f>
        <v>0</v>
      </c>
      <c r="H51" s="76">
        <f>-$B51</f>
        <v>0</v>
      </c>
      <c r="I51" s="76">
        <f>-$B51</f>
        <v>0</v>
      </c>
      <c r="J51" s="76">
        <f>-$B51</f>
        <v>0</v>
      </c>
      <c r="K51" s="76">
        <f>-$B51</f>
        <v>0</v>
      </c>
      <c r="L51" s="76">
        <f>-$B51</f>
        <v>0</v>
      </c>
      <c r="M51" s="76">
        <f>-$B51</f>
        <v>0</v>
      </c>
      <c r="N51" s="76">
        <f>-$B51</f>
        <v>0</v>
      </c>
      <c r="O51" s="76">
        <f>-$B51</f>
        <v>0</v>
      </c>
      <c r="P51" s="76">
        <f>-$B51</f>
        <v>0</v>
      </c>
      <c r="Q51" s="76">
        <f>-$B51</f>
        <v>0</v>
      </c>
      <c r="R51" s="76">
        <f>-$B51</f>
        <v>0</v>
      </c>
      <c r="S51" s="76">
        <f>-$B51</f>
        <v>0</v>
      </c>
      <c r="T51" s="76">
        <f>-$B51</f>
        <v>0</v>
      </c>
      <c r="U51" s="76">
        <f>-$B51</f>
        <v>0</v>
      </c>
      <c r="V51" s="76">
        <f>-$B51</f>
        <v>0</v>
      </c>
      <c r="W51" s="76">
        <f>-$B51</f>
        <v>0</v>
      </c>
      <c r="X51" s="76">
        <f>-$B51</f>
        <v>0</v>
      </c>
      <c r="Y51" s="76">
        <f>-$B51</f>
        <v>0</v>
      </c>
      <c r="Z51" s="76">
        <f>-$B51</f>
        <v>0</v>
      </c>
      <c r="AA51" s="76">
        <f>-$B51</f>
        <v>0</v>
      </c>
      <c r="AB51" s="76">
        <f>-$B51</f>
        <v>0</v>
      </c>
      <c r="AC51" s="76">
        <f>-$B51</f>
        <v>0</v>
      </c>
      <c r="AD51" s="76">
        <f>-$B51</f>
        <v>0</v>
      </c>
      <c r="AE51" s="76">
        <f>-$B51</f>
        <v>0</v>
      </c>
      <c r="AF51" s="76">
        <f>-$B51</f>
        <v>0</v>
      </c>
      <c r="AG51" s="76">
        <f>-$B51</f>
        <v>0</v>
      </c>
      <c r="AH51" s="76">
        <f>-$B51</f>
        <v>0</v>
      </c>
      <c r="AI51" s="76">
        <f>-$B51</f>
        <v>0</v>
      </c>
      <c r="AJ51" s="76">
        <f>-$B51</f>
        <v>0</v>
      </c>
      <c r="AK51" s="76">
        <f>-$B51</f>
        <v>0</v>
      </c>
      <c r="AL51" s="76">
        <f>-$B51</f>
        <v>0</v>
      </c>
      <c r="AM51" s="76">
        <f>-$B51</f>
        <v>0</v>
      </c>
      <c r="AN51" s="67"/>
      <c r="AO51" s="67"/>
      <c r="AP51" s="68"/>
    </row>
    <row r="52" ht="20.45" customHeight="1">
      <c r="A52" t="s" s="107">
        <v>53</v>
      </c>
      <c r="B52" s="97">
        <v>100000</v>
      </c>
      <c r="C52" s="65"/>
      <c r="D52" s="66">
        <f>-$B52</f>
        <v>-100000</v>
      </c>
      <c r="E52" s="66">
        <f>-$B52</f>
        <v>-100000</v>
      </c>
      <c r="F52" s="66">
        <f>-$B52</f>
        <v>-100000</v>
      </c>
      <c r="G52" s="66">
        <f>-$B52</f>
        <v>-100000</v>
      </c>
      <c r="H52" s="66">
        <f>-$B52</f>
        <v>-100000</v>
      </c>
      <c r="I52" s="66">
        <f>-$B52</f>
        <v>-100000</v>
      </c>
      <c r="J52" s="66">
        <f>-$B52</f>
        <v>-100000</v>
      </c>
      <c r="K52" s="66">
        <f>-$B52</f>
        <v>-100000</v>
      </c>
      <c r="L52" s="66">
        <f>-$B52</f>
        <v>-100000</v>
      </c>
      <c r="M52" s="66">
        <f>-$B52</f>
        <v>-100000</v>
      </c>
      <c r="N52" s="66">
        <f>-$B52</f>
        <v>-100000</v>
      </c>
      <c r="O52" s="66">
        <f>-$B52</f>
        <v>-100000</v>
      </c>
      <c r="P52" s="66">
        <f>-$B52</f>
        <v>-100000</v>
      </c>
      <c r="Q52" s="66">
        <f>-$B52</f>
        <v>-100000</v>
      </c>
      <c r="R52" s="66">
        <f>-$B52</f>
        <v>-100000</v>
      </c>
      <c r="S52" s="66">
        <f>-$B52</f>
        <v>-100000</v>
      </c>
      <c r="T52" s="66">
        <f>-$B52</f>
        <v>-100000</v>
      </c>
      <c r="U52" s="66">
        <f>-$B52</f>
        <v>-100000</v>
      </c>
      <c r="V52" s="66">
        <f>-$B52</f>
        <v>-100000</v>
      </c>
      <c r="W52" s="66">
        <f>-$B52</f>
        <v>-100000</v>
      </c>
      <c r="X52" s="66">
        <f>-$B52</f>
        <v>-100000</v>
      </c>
      <c r="Y52" s="66">
        <f>-$B52</f>
        <v>-100000</v>
      </c>
      <c r="Z52" s="66">
        <f>-$B52</f>
        <v>-100000</v>
      </c>
      <c r="AA52" s="66">
        <f>-$B52</f>
        <v>-100000</v>
      </c>
      <c r="AB52" s="66">
        <f>-$B52</f>
        <v>-100000</v>
      </c>
      <c r="AC52" s="66">
        <f>-$B52</f>
        <v>-100000</v>
      </c>
      <c r="AD52" s="66">
        <f>-$B52</f>
        <v>-100000</v>
      </c>
      <c r="AE52" s="66">
        <f>-$B52</f>
        <v>-100000</v>
      </c>
      <c r="AF52" s="66">
        <f>-$B52</f>
        <v>-100000</v>
      </c>
      <c r="AG52" s="66">
        <f>-$B52</f>
        <v>-100000</v>
      </c>
      <c r="AH52" s="66">
        <f>-$B52</f>
        <v>-100000</v>
      </c>
      <c r="AI52" s="66">
        <f>-$B52</f>
        <v>-100000</v>
      </c>
      <c r="AJ52" s="66">
        <f>-$B52</f>
        <v>-100000</v>
      </c>
      <c r="AK52" s="66">
        <f>-$B52</f>
        <v>-100000</v>
      </c>
      <c r="AL52" s="66">
        <f>-$B52</f>
        <v>-100000</v>
      </c>
      <c r="AM52" s="66">
        <f>-$B52</f>
        <v>-100000</v>
      </c>
      <c r="AN52" s="29"/>
      <c r="AO52" s="29"/>
      <c r="AP52" s="30"/>
    </row>
    <row r="53" ht="20.45" customHeight="1">
      <c r="A53" t="s" s="105">
        <v>54</v>
      </c>
      <c r="B53" s="97"/>
      <c r="C53" s="104"/>
      <c r="D53" s="67">
        <f>SUM(D54:D58)</f>
        <v>-1200000</v>
      </c>
      <c r="E53" s="67">
        <f>SUM(E54:E58)</f>
        <v>-1200000</v>
      </c>
      <c r="F53" s="67">
        <f>SUM(F54:F58)</f>
        <v>-1200000</v>
      </c>
      <c r="G53" s="67">
        <f>SUM(G54:G58)</f>
        <v>-1200000</v>
      </c>
      <c r="H53" s="67">
        <f>SUM(H54:H58)</f>
        <v>-1200000</v>
      </c>
      <c r="I53" s="67">
        <f>SUM(I54:I58)</f>
        <v>-1200000</v>
      </c>
      <c r="J53" s="67">
        <f>SUM(J54:J58)</f>
        <v>-1200000</v>
      </c>
      <c r="K53" s="67">
        <f>SUM(K54:K58)</f>
        <v>-1200000</v>
      </c>
      <c r="L53" s="67">
        <f>SUM(L54:L58)</f>
        <v>-1200000</v>
      </c>
      <c r="M53" s="67">
        <f>SUM(M54:M58)</f>
        <v>-1200000</v>
      </c>
      <c r="N53" s="67">
        <f>SUM(N54:N58)</f>
        <v>-1200000</v>
      </c>
      <c r="O53" s="67">
        <f>SUM(O54:O58)</f>
        <v>-1200000</v>
      </c>
      <c r="P53" s="67">
        <f>SUM(P54:P58)</f>
        <v>-2200000</v>
      </c>
      <c r="Q53" s="67">
        <f>SUM(Q54:Q58)</f>
        <v>-2200000</v>
      </c>
      <c r="R53" s="67">
        <f>SUM(R54:R58)</f>
        <v>-2200000</v>
      </c>
      <c r="S53" s="67">
        <f>SUM(S54:S58)</f>
        <v>-2200000</v>
      </c>
      <c r="T53" s="67">
        <f>SUM(T54:T58)</f>
        <v>-2200000</v>
      </c>
      <c r="U53" s="67">
        <f>SUM(U54:U58)</f>
        <v>-2200000</v>
      </c>
      <c r="V53" s="67">
        <f>SUM(V54:V58)</f>
        <v>-2200000</v>
      </c>
      <c r="W53" s="67">
        <f>SUM(W54:W58)</f>
        <v>-2200000</v>
      </c>
      <c r="X53" s="67">
        <f>SUM(X54:X58)</f>
        <v>-2200000</v>
      </c>
      <c r="Y53" s="67">
        <f>SUM(Y54:Y58)</f>
        <v>-2200000</v>
      </c>
      <c r="Z53" s="67">
        <f>SUM(Z54:Z58)</f>
        <v>-2200000</v>
      </c>
      <c r="AA53" s="67">
        <f>SUM(AA54:AA58)</f>
        <v>-2200000</v>
      </c>
      <c r="AB53" s="67">
        <f>SUM(AB54:AB58)</f>
        <v>-3200000</v>
      </c>
      <c r="AC53" s="67">
        <f>SUM(AC54:AC58)</f>
        <v>-3200000</v>
      </c>
      <c r="AD53" s="67">
        <f>SUM(AD54:AD58)</f>
        <v>-3200000</v>
      </c>
      <c r="AE53" s="67">
        <f>SUM(AE54:AE58)</f>
        <v>-3200000</v>
      </c>
      <c r="AF53" s="67">
        <f>SUM(AF54:AF58)</f>
        <v>-3200000</v>
      </c>
      <c r="AG53" s="67">
        <f>SUM(AG54:AG58)</f>
        <v>-3200000</v>
      </c>
      <c r="AH53" s="67">
        <f>SUM(AH54:AH58)</f>
        <v>-3200000</v>
      </c>
      <c r="AI53" s="67">
        <f>SUM(AI54:AI58)</f>
        <v>-3200000</v>
      </c>
      <c r="AJ53" s="67">
        <f>SUM(AJ54:AJ58)</f>
        <v>-3200000</v>
      </c>
      <c r="AK53" s="67">
        <f>SUM(AK54:AK58)</f>
        <v>-3200000</v>
      </c>
      <c r="AL53" s="67">
        <f>SUM(AL54:AL58)</f>
        <v>-3200000</v>
      </c>
      <c r="AM53" s="67">
        <f>SUM(AM54:AM58)</f>
        <v>-3200000</v>
      </c>
      <c r="AN53" s="67">
        <f>SUM(D53:O53)</f>
        <v>-14400000</v>
      </c>
      <c r="AO53" s="67">
        <f>SUM(P53:AA53)</f>
        <v>-26400000</v>
      </c>
      <c r="AP53" s="68">
        <f>SUM(AB53:AM53)</f>
        <v>-38400000</v>
      </c>
    </row>
    <row r="54" ht="20.45" customHeight="1">
      <c r="A54" t="s" s="107">
        <v>55</v>
      </c>
      <c r="B54" s="97">
        <v>1000000</v>
      </c>
      <c r="C54" s="65"/>
      <c r="D54" s="66">
        <f>-$B54</f>
        <v>-1000000</v>
      </c>
      <c r="E54" s="66">
        <f>-$B54</f>
        <v>-1000000</v>
      </c>
      <c r="F54" s="66">
        <f>-$B54</f>
        <v>-1000000</v>
      </c>
      <c r="G54" s="66">
        <f>-$B54</f>
        <v>-1000000</v>
      </c>
      <c r="H54" s="66">
        <f>-$B54</f>
        <v>-1000000</v>
      </c>
      <c r="I54" s="66">
        <f>-$B54</f>
        <v>-1000000</v>
      </c>
      <c r="J54" s="66">
        <f>-$B54</f>
        <v>-1000000</v>
      </c>
      <c r="K54" s="66">
        <f>-$B54</f>
        <v>-1000000</v>
      </c>
      <c r="L54" s="66">
        <f>-$B54</f>
        <v>-1000000</v>
      </c>
      <c r="M54" s="66">
        <f>-$B54</f>
        <v>-1000000</v>
      </c>
      <c r="N54" s="66">
        <f>-$B54</f>
        <v>-1000000</v>
      </c>
      <c r="O54" s="66">
        <f>-$B54</f>
        <v>-1000000</v>
      </c>
      <c r="P54" s="66">
        <v>-2000000</v>
      </c>
      <c r="Q54" s="66">
        <v>-2000000</v>
      </c>
      <c r="R54" s="66">
        <v>-2000000</v>
      </c>
      <c r="S54" s="66">
        <v>-2000000</v>
      </c>
      <c r="T54" s="66">
        <v>-2000000</v>
      </c>
      <c r="U54" s="66">
        <v>-2000000</v>
      </c>
      <c r="V54" s="66">
        <v>-2000000</v>
      </c>
      <c r="W54" s="66">
        <v>-2000000</v>
      </c>
      <c r="X54" s="66">
        <v>-2000000</v>
      </c>
      <c r="Y54" s="66">
        <v>-2000000</v>
      </c>
      <c r="Z54" s="66">
        <v>-2000000</v>
      </c>
      <c r="AA54" s="66">
        <v>-2000000</v>
      </c>
      <c r="AB54" s="66">
        <v>-3000000</v>
      </c>
      <c r="AC54" s="66">
        <v>-3000000</v>
      </c>
      <c r="AD54" s="66">
        <v>-3000000</v>
      </c>
      <c r="AE54" s="66">
        <v>-3000000</v>
      </c>
      <c r="AF54" s="66">
        <v>-3000000</v>
      </c>
      <c r="AG54" s="66">
        <v>-3000000</v>
      </c>
      <c r="AH54" s="66">
        <v>-3000000</v>
      </c>
      <c r="AI54" s="66">
        <v>-3000000</v>
      </c>
      <c r="AJ54" s="66">
        <v>-3000000</v>
      </c>
      <c r="AK54" s="66">
        <v>-3000000</v>
      </c>
      <c r="AL54" s="66">
        <v>-3000000</v>
      </c>
      <c r="AM54" s="66">
        <v>-3000000</v>
      </c>
      <c r="AN54" s="29">
        <f>SUM(D54:O54)</f>
        <v>-12000000</v>
      </c>
      <c r="AO54" s="29">
        <f>SUM(P54:AA54)</f>
        <v>-24000000</v>
      </c>
      <c r="AP54" s="30">
        <f>SUM(AB54:AM54)</f>
        <v>-36000000</v>
      </c>
    </row>
    <row r="55" ht="20.45" customHeight="1">
      <c r="A55" t="s" s="107">
        <v>56</v>
      </c>
      <c r="B55" s="97">
        <v>100000</v>
      </c>
      <c r="C55" s="75"/>
      <c r="D55" s="76">
        <f>-$B55</f>
        <v>-100000</v>
      </c>
      <c r="E55" s="76">
        <f>-$B55</f>
        <v>-100000</v>
      </c>
      <c r="F55" s="76">
        <f>-$B55</f>
        <v>-100000</v>
      </c>
      <c r="G55" s="76">
        <f>-$B55</f>
        <v>-100000</v>
      </c>
      <c r="H55" s="76">
        <f>-$B55</f>
        <v>-100000</v>
      </c>
      <c r="I55" s="76">
        <f>-$B55</f>
        <v>-100000</v>
      </c>
      <c r="J55" s="76">
        <f>-$B55</f>
        <v>-100000</v>
      </c>
      <c r="K55" s="76">
        <f>-$B55</f>
        <v>-100000</v>
      </c>
      <c r="L55" s="76">
        <f>-$B55</f>
        <v>-100000</v>
      </c>
      <c r="M55" s="76">
        <f>-$B55</f>
        <v>-100000</v>
      </c>
      <c r="N55" s="76">
        <f>-$B55</f>
        <v>-100000</v>
      </c>
      <c r="O55" s="76">
        <f>-$B55</f>
        <v>-100000</v>
      </c>
      <c r="P55" s="76">
        <f>-$B55</f>
        <v>-100000</v>
      </c>
      <c r="Q55" s="76">
        <f>-$B55</f>
        <v>-100000</v>
      </c>
      <c r="R55" s="76">
        <f>-$B55</f>
        <v>-100000</v>
      </c>
      <c r="S55" s="76">
        <f>-$B55</f>
        <v>-100000</v>
      </c>
      <c r="T55" s="76">
        <f>-$B55</f>
        <v>-100000</v>
      </c>
      <c r="U55" s="76">
        <f>-$B55</f>
        <v>-100000</v>
      </c>
      <c r="V55" s="76">
        <f>-$B55</f>
        <v>-100000</v>
      </c>
      <c r="W55" s="76">
        <f>-$B55</f>
        <v>-100000</v>
      </c>
      <c r="X55" s="76">
        <f>-$B55</f>
        <v>-100000</v>
      </c>
      <c r="Y55" s="76">
        <f>-$B55</f>
        <v>-100000</v>
      </c>
      <c r="Z55" s="76">
        <f>-$B55</f>
        <v>-100000</v>
      </c>
      <c r="AA55" s="76">
        <f>-$B55</f>
        <v>-100000</v>
      </c>
      <c r="AB55" s="76">
        <f>-$B55</f>
        <v>-100000</v>
      </c>
      <c r="AC55" s="76">
        <f>-$B55</f>
        <v>-100000</v>
      </c>
      <c r="AD55" s="76">
        <f>-$B55</f>
        <v>-100000</v>
      </c>
      <c r="AE55" s="76">
        <f>-$B55</f>
        <v>-100000</v>
      </c>
      <c r="AF55" s="76">
        <f>-$B55</f>
        <v>-100000</v>
      </c>
      <c r="AG55" s="76">
        <f>-$B55</f>
        <v>-100000</v>
      </c>
      <c r="AH55" s="76">
        <f>-$B55</f>
        <v>-100000</v>
      </c>
      <c r="AI55" s="76">
        <f>-$B55</f>
        <v>-100000</v>
      </c>
      <c r="AJ55" s="76">
        <f>-$B55</f>
        <v>-100000</v>
      </c>
      <c r="AK55" s="76">
        <f>-$B55</f>
        <v>-100000</v>
      </c>
      <c r="AL55" s="76">
        <f>-$B55</f>
        <v>-100000</v>
      </c>
      <c r="AM55" s="76">
        <f>-$B55</f>
        <v>-100000</v>
      </c>
      <c r="AN55" s="67"/>
      <c r="AO55" s="67"/>
      <c r="AP55" s="68"/>
    </row>
    <row r="56" ht="20.45" customHeight="1">
      <c r="A56" t="s" s="107">
        <v>57</v>
      </c>
      <c r="B56" s="97">
        <v>100000</v>
      </c>
      <c r="C56" s="65"/>
      <c r="D56" s="66">
        <f>-$B56</f>
        <v>-100000</v>
      </c>
      <c r="E56" s="66">
        <f>-$B56</f>
        <v>-100000</v>
      </c>
      <c r="F56" s="66">
        <f>-$B56</f>
        <v>-100000</v>
      </c>
      <c r="G56" s="66">
        <f>-$B56</f>
        <v>-100000</v>
      </c>
      <c r="H56" s="66">
        <f>-$B56</f>
        <v>-100000</v>
      </c>
      <c r="I56" s="66">
        <f>-$B56</f>
        <v>-100000</v>
      </c>
      <c r="J56" s="66">
        <f>-$B56</f>
        <v>-100000</v>
      </c>
      <c r="K56" s="66">
        <f>-$B56</f>
        <v>-100000</v>
      </c>
      <c r="L56" s="66">
        <f>-$B56</f>
        <v>-100000</v>
      </c>
      <c r="M56" s="66">
        <f>-$B56</f>
        <v>-100000</v>
      </c>
      <c r="N56" s="66">
        <f>-$B56</f>
        <v>-100000</v>
      </c>
      <c r="O56" s="66">
        <f>-$B56</f>
        <v>-100000</v>
      </c>
      <c r="P56" s="66">
        <f>-$B56</f>
        <v>-100000</v>
      </c>
      <c r="Q56" s="66">
        <f>-$B56</f>
        <v>-100000</v>
      </c>
      <c r="R56" s="66">
        <f>-$B56</f>
        <v>-100000</v>
      </c>
      <c r="S56" s="66">
        <f>-$B56</f>
        <v>-100000</v>
      </c>
      <c r="T56" s="66">
        <f>-$B56</f>
        <v>-100000</v>
      </c>
      <c r="U56" s="66">
        <f>-$B56</f>
        <v>-100000</v>
      </c>
      <c r="V56" s="66">
        <f>-$B56</f>
        <v>-100000</v>
      </c>
      <c r="W56" s="66">
        <f>-$B56</f>
        <v>-100000</v>
      </c>
      <c r="X56" s="66">
        <f>-$B56</f>
        <v>-100000</v>
      </c>
      <c r="Y56" s="66">
        <f>-$B56</f>
        <v>-100000</v>
      </c>
      <c r="Z56" s="66">
        <f>-$B56</f>
        <v>-100000</v>
      </c>
      <c r="AA56" s="66">
        <f>-$B56</f>
        <v>-100000</v>
      </c>
      <c r="AB56" s="66">
        <f>-$B56</f>
        <v>-100000</v>
      </c>
      <c r="AC56" s="66">
        <f>-$B56</f>
        <v>-100000</v>
      </c>
      <c r="AD56" s="66">
        <f>-$B56</f>
        <v>-100000</v>
      </c>
      <c r="AE56" s="66">
        <f>-$B56</f>
        <v>-100000</v>
      </c>
      <c r="AF56" s="66">
        <f>-$B56</f>
        <v>-100000</v>
      </c>
      <c r="AG56" s="66">
        <f>-$B56</f>
        <v>-100000</v>
      </c>
      <c r="AH56" s="66">
        <f>-$B56</f>
        <v>-100000</v>
      </c>
      <c r="AI56" s="66">
        <f>-$B56</f>
        <v>-100000</v>
      </c>
      <c r="AJ56" s="66">
        <f>-$B56</f>
        <v>-100000</v>
      </c>
      <c r="AK56" s="66">
        <f>-$B56</f>
        <v>-100000</v>
      </c>
      <c r="AL56" s="66">
        <f>-$B56</f>
        <v>-100000</v>
      </c>
      <c r="AM56" s="66">
        <f>-$B56</f>
        <v>-100000</v>
      </c>
      <c r="AN56" s="29"/>
      <c r="AO56" s="29"/>
      <c r="AP56" s="30"/>
    </row>
    <row r="57" ht="20.45" customHeight="1">
      <c r="A57" t="s" s="107">
        <v>58</v>
      </c>
      <c r="B57" s="97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67"/>
      <c r="AO57" s="67"/>
      <c r="AP57" s="68"/>
    </row>
    <row r="58" ht="20.45" customHeight="1">
      <c r="A58" t="s" s="107">
        <v>59</v>
      </c>
      <c r="B58" s="97"/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29"/>
      <c r="AO58" s="29"/>
      <c r="AP58" s="30"/>
    </row>
    <row r="59" ht="20.45" customHeight="1">
      <c r="A59" t="s" s="105">
        <v>60</v>
      </c>
      <c r="B59" s="41">
        <v>0.076</v>
      </c>
      <c r="C59" s="104"/>
      <c r="D59" s="67">
        <f>(D44+D53)*$B59</f>
        <v>-167200</v>
      </c>
      <c r="E59" s="67">
        <f>(E44+E53)*$B59</f>
        <v>-167200</v>
      </c>
      <c r="F59" s="67">
        <f>(F44+F53)*$B59</f>
        <v>-167200</v>
      </c>
      <c r="G59" s="67">
        <f>(G44+G53)*$B59</f>
        <v>-167200</v>
      </c>
      <c r="H59" s="67">
        <f>(H44+H53)*$B59</f>
        <v>-167200</v>
      </c>
      <c r="I59" s="67">
        <f>(I44+I53)*$B59</f>
        <v>-167200</v>
      </c>
      <c r="J59" s="67">
        <f>(J44+J53)*$B59</f>
        <v>-167200</v>
      </c>
      <c r="K59" s="67">
        <f>(K44+K53)*$B59</f>
        <v>-167200</v>
      </c>
      <c r="L59" s="67">
        <f>(L44+L53)*$B59</f>
        <v>-167200</v>
      </c>
      <c r="M59" s="67">
        <f>(M44+M53)*$B59</f>
        <v>-167200</v>
      </c>
      <c r="N59" s="67">
        <f>(N44+N53)*$B59</f>
        <v>-167200</v>
      </c>
      <c r="O59" s="67">
        <f>(O44+O53)*$B59</f>
        <v>-167200</v>
      </c>
      <c r="P59" s="67">
        <f>(P44+P53)*$B59</f>
        <v>-243200</v>
      </c>
      <c r="Q59" s="67">
        <f>(Q44+Q53)*$B59</f>
        <v>-243200</v>
      </c>
      <c r="R59" s="67">
        <f>(R44+R53)*$B59</f>
        <v>-243200</v>
      </c>
      <c r="S59" s="67">
        <f>(S44+S53)*$B59</f>
        <v>-243200</v>
      </c>
      <c r="T59" s="67">
        <f>(T44+T53)*$B59</f>
        <v>-243200</v>
      </c>
      <c r="U59" s="67">
        <f>(U44+U53)*$B59</f>
        <v>-243200</v>
      </c>
      <c r="V59" s="67">
        <f>(V44+V53)*$B59</f>
        <v>-243200</v>
      </c>
      <c r="W59" s="67">
        <f>(W44+W53)*$B59</f>
        <v>-243200</v>
      </c>
      <c r="X59" s="67">
        <f>(X44+X53)*$B59</f>
        <v>-243200</v>
      </c>
      <c r="Y59" s="67">
        <f>(Y44+Y53)*$B59</f>
        <v>-243200</v>
      </c>
      <c r="Z59" s="67">
        <f>(Z44+Z53)*$B59</f>
        <v>-243200</v>
      </c>
      <c r="AA59" s="67">
        <f>(AA44+AA53)*$B59</f>
        <v>-243200</v>
      </c>
      <c r="AB59" s="67">
        <f>(AB44+AB53)*$B59</f>
        <v>-319200</v>
      </c>
      <c r="AC59" s="67">
        <f>(AC44+AC53)*$B59</f>
        <v>-319200</v>
      </c>
      <c r="AD59" s="67">
        <f>(AD44+AD53)*$B59</f>
        <v>-319200</v>
      </c>
      <c r="AE59" s="67">
        <f>(AE44+AE53)*$B59</f>
        <v>-319200</v>
      </c>
      <c r="AF59" s="67">
        <f>(AF44+AF53)*$B59</f>
        <v>-319200</v>
      </c>
      <c r="AG59" s="67">
        <f>(AG44+AG53)*$B59</f>
        <v>-319200</v>
      </c>
      <c r="AH59" s="67">
        <f>(AH44+AH53)*$B59</f>
        <v>-319200</v>
      </c>
      <c r="AI59" s="67">
        <f>(AI44+AI53)*$B59</f>
        <v>-319200</v>
      </c>
      <c r="AJ59" s="67">
        <f>(AJ44+AJ53)*$B59</f>
        <v>-319200</v>
      </c>
      <c r="AK59" s="67">
        <f>(AK44+AK53)*$B59</f>
        <v>-319200</v>
      </c>
      <c r="AL59" s="67">
        <f>(AL44+AL53)*$B59</f>
        <v>-319200</v>
      </c>
      <c r="AM59" s="67">
        <f>(AM44+AM53)*$B59</f>
        <v>-319200</v>
      </c>
      <c r="AN59" s="67">
        <f>SUM(D59:O59)</f>
        <v>-2006400</v>
      </c>
      <c r="AO59" s="67">
        <f>SUM(P59:AA59)</f>
        <v>-2918400</v>
      </c>
      <c r="AP59" s="68">
        <f>SUM(AB59:AM59)</f>
        <v>-3830400</v>
      </c>
    </row>
    <row r="60" ht="20.45" customHeight="1">
      <c r="A60" s="90"/>
      <c r="B60" s="97">
        <v>200</v>
      </c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29">
        <f>SUM(D60:O60)</f>
        <v>0</v>
      </c>
      <c r="AO60" s="29">
        <f>SUM(E60:P60)</f>
        <v>0</v>
      </c>
      <c r="AP60" s="30">
        <f>SUM(F60:Q60)</f>
        <v>0</v>
      </c>
    </row>
    <row r="61" ht="20.45" customHeight="1">
      <c r="A61" t="s" s="92">
        <v>61</v>
      </c>
      <c r="B61" s="97">
        <f>$B60*D10</f>
        <v>1425000</v>
      </c>
      <c r="C61" s="75"/>
      <c r="D61" s="76">
        <f>-$B60*D8*D9</f>
        <v>-1000000</v>
      </c>
      <c r="E61" s="76">
        <f>-$B60*E8*E9</f>
        <v>-1000000</v>
      </c>
      <c r="F61" s="76">
        <f>-$B60*F8*F9</f>
        <v>-1000000</v>
      </c>
      <c r="G61" s="76">
        <f>-$B60*G8*G9</f>
        <v>-1000000</v>
      </c>
      <c r="H61" s="76">
        <f>-$B60*H8*H9</f>
        <v>-1000000</v>
      </c>
      <c r="I61" s="76">
        <f>-$B60*I8*I9</f>
        <v>-1000000</v>
      </c>
      <c r="J61" s="76">
        <f>-$B60*J8*J9</f>
        <v>-1000000</v>
      </c>
      <c r="K61" s="76">
        <f>-$B60*K8*K9</f>
        <v>-1000000</v>
      </c>
      <c r="L61" s="76">
        <f>-$B60*L8*L9</f>
        <v>-1000000</v>
      </c>
      <c r="M61" s="76">
        <f>-$B60*M8*M9</f>
        <v>-1000000</v>
      </c>
      <c r="N61" s="76">
        <f>-$B60*N8*N9</f>
        <v>-1000000</v>
      </c>
      <c r="O61" s="76">
        <f>-$B60*O8*O9</f>
        <v>-1000000</v>
      </c>
      <c r="P61" s="76">
        <f>-$B60*P8*P9</f>
        <v>-2000000</v>
      </c>
      <c r="Q61" s="76">
        <f>-$B60*Q8*Q9</f>
        <v>-2000000</v>
      </c>
      <c r="R61" s="76">
        <f>-$B60*R8*R9</f>
        <v>-2000000</v>
      </c>
      <c r="S61" s="76">
        <f>-$B60*S8*S9</f>
        <v>-2000000</v>
      </c>
      <c r="T61" s="76">
        <f>-$B60*T8*T9</f>
        <v>-2000000</v>
      </c>
      <c r="U61" s="76">
        <f>-$B60*U8*U9</f>
        <v>-2000000</v>
      </c>
      <c r="V61" s="76">
        <f>-$B60*V8*V9</f>
        <v>-2000000</v>
      </c>
      <c r="W61" s="76">
        <f>-$B60*W8*W9</f>
        <v>-2000000</v>
      </c>
      <c r="X61" s="76">
        <f>-$B60*X8*X9</f>
        <v>-2000000</v>
      </c>
      <c r="Y61" s="76">
        <f>-$B60*Y8*Y9</f>
        <v>-2000000</v>
      </c>
      <c r="Z61" s="76">
        <f>-$B60*Z8*Z9</f>
        <v>-2000000</v>
      </c>
      <c r="AA61" s="76">
        <f>-$B60*AA8*AA9</f>
        <v>-2000000</v>
      </c>
      <c r="AB61" s="76">
        <f>-$B60*AB8*AB9</f>
        <v>-4200000</v>
      </c>
      <c r="AC61" s="76">
        <f>-$B60*AC8*AC9</f>
        <v>-4200000</v>
      </c>
      <c r="AD61" s="76">
        <f>-$B60*AD8*AD9</f>
        <v>-4200000</v>
      </c>
      <c r="AE61" s="76">
        <f>-$B60*AE8*AE9</f>
        <v>-4200000</v>
      </c>
      <c r="AF61" s="76">
        <f>-$B60*AF8*AF9</f>
        <v>-4200000</v>
      </c>
      <c r="AG61" s="76">
        <f>-$B60*AG8*AG9</f>
        <v>-4200000</v>
      </c>
      <c r="AH61" s="76">
        <f>-$B60*AH8*AH9</f>
        <v>-4200000</v>
      </c>
      <c r="AI61" s="76">
        <f>-$B60*AI8*AI9</f>
        <v>-4200000</v>
      </c>
      <c r="AJ61" s="76">
        <f>-$B60*AJ8*AJ9</f>
        <v>-4200000</v>
      </c>
      <c r="AK61" s="76">
        <f>-$B60*AK8*AK9</f>
        <v>-4200000</v>
      </c>
      <c r="AL61" s="76">
        <f>-$B60*AL8*AL9</f>
        <v>-4200000</v>
      </c>
      <c r="AM61" s="76">
        <f>-$B60*AM8*AM9</f>
        <v>-4200000</v>
      </c>
      <c r="AN61" s="67">
        <f>SUM(D61:O61)</f>
        <v>-12000000</v>
      </c>
      <c r="AO61" s="67">
        <f>SUM(P61:AA61)</f>
        <v>-24000000</v>
      </c>
      <c r="AP61" s="68">
        <f>SUM(AB61:AM61)</f>
        <v>-50400000</v>
      </c>
    </row>
    <row r="62" ht="20.45" customHeight="1">
      <c r="A62" t="s" s="92">
        <v>62</v>
      </c>
      <c r="B62" s="97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29">
        <f>SUM(D62:O62)</f>
        <v>0</v>
      </c>
      <c r="AO62" s="29">
        <f>SUM(E62:P62)</f>
        <v>0</v>
      </c>
      <c r="AP62" s="30">
        <f>SUM(F62:Q62)</f>
        <v>0</v>
      </c>
    </row>
    <row r="63" ht="20.45" customHeight="1">
      <c r="A63" t="s" s="92">
        <v>63</v>
      </c>
      <c r="B63" s="97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67">
        <f>SUM(D63:O63)</f>
        <v>0</v>
      </c>
      <c r="AO63" s="67">
        <f>SUM(E63:P63)</f>
        <v>0</v>
      </c>
      <c r="AP63" s="68">
        <f>SUM(F63:Q63)</f>
        <v>0</v>
      </c>
    </row>
    <row r="64" ht="20.45" customHeight="1">
      <c r="A64" t="s" s="92">
        <v>64</v>
      </c>
      <c r="B64" s="97">
        <v>0</v>
      </c>
      <c r="C64" s="65"/>
      <c r="D64" s="66">
        <f>-$B64-$C64</f>
        <v>0</v>
      </c>
      <c r="E64" s="66">
        <f>-$B64-$C64</f>
        <v>0</v>
      </c>
      <c r="F64" s="66">
        <f>-$B64-$C64</f>
        <v>0</v>
      </c>
      <c r="G64" s="66">
        <f>-$B64-$C64</f>
        <v>0</v>
      </c>
      <c r="H64" s="66">
        <f>-$B64-$C64</f>
        <v>0</v>
      </c>
      <c r="I64" s="66">
        <f>-$B64-$C64</f>
        <v>0</v>
      </c>
      <c r="J64" s="66">
        <f>-$B64-$C64</f>
        <v>0</v>
      </c>
      <c r="K64" s="66">
        <f>-$B64-$C64</f>
        <v>0</v>
      </c>
      <c r="L64" s="66">
        <f>-$B64-$C64</f>
        <v>0</v>
      </c>
      <c r="M64" s="66">
        <f>-$B64-$C64</f>
        <v>0</v>
      </c>
      <c r="N64" s="66">
        <f>-$B64-$C64</f>
        <v>0</v>
      </c>
      <c r="O64" s="66">
        <f>-$B64-$C64</f>
        <v>0</v>
      </c>
      <c r="P64" s="66">
        <f>-$B64-$C64</f>
        <v>0</v>
      </c>
      <c r="Q64" s="66">
        <f>-$B64-$C64</f>
        <v>0</v>
      </c>
      <c r="R64" s="66">
        <f>-$B64-$C64</f>
        <v>0</v>
      </c>
      <c r="S64" s="66">
        <f>-$B64-$C64</f>
        <v>0</v>
      </c>
      <c r="T64" s="66">
        <f>-$B64-$C64</f>
        <v>0</v>
      </c>
      <c r="U64" s="66">
        <f>-$B64-$C64</f>
        <v>0</v>
      </c>
      <c r="V64" s="66">
        <f>-$B64-$C64</f>
        <v>0</v>
      </c>
      <c r="W64" s="66">
        <f>-$B64-$C64</f>
        <v>0</v>
      </c>
      <c r="X64" s="66">
        <f>-$B64-$C64</f>
        <v>0</v>
      </c>
      <c r="Y64" s="66">
        <f>-$B64-$C64</f>
        <v>0</v>
      </c>
      <c r="Z64" s="66">
        <f>-$B64-$C64</f>
        <v>0</v>
      </c>
      <c r="AA64" s="66">
        <f>-$B64-$C64</f>
        <v>0</v>
      </c>
      <c r="AB64" s="66">
        <f>-$B64-$C64</f>
        <v>0</v>
      </c>
      <c r="AC64" s="66">
        <f>-$B64-$C64</f>
        <v>0</v>
      </c>
      <c r="AD64" s="66">
        <f>-$B64-$C64</f>
        <v>0</v>
      </c>
      <c r="AE64" s="66">
        <f>-$B64-$C64</f>
        <v>0</v>
      </c>
      <c r="AF64" s="66">
        <f>-$B64-$C64</f>
        <v>0</v>
      </c>
      <c r="AG64" s="66">
        <f>-$B64-$C64</f>
        <v>0</v>
      </c>
      <c r="AH64" s="66">
        <f>-$B64-$C64</f>
        <v>0</v>
      </c>
      <c r="AI64" s="66">
        <f>-$B64-$C64</f>
        <v>0</v>
      </c>
      <c r="AJ64" s="66">
        <f>-$B64-$C64</f>
        <v>0</v>
      </c>
      <c r="AK64" s="66">
        <f>-$B64-$C64</f>
        <v>0</v>
      </c>
      <c r="AL64" s="66">
        <f>-$B64-$C64</f>
        <v>0</v>
      </c>
      <c r="AM64" s="66">
        <f>-$B64-$C64</f>
        <v>0</v>
      </c>
      <c r="AN64" s="29">
        <f>SUM(D64:O64)</f>
        <v>0</v>
      </c>
      <c r="AO64" s="29">
        <f>SUM(E64:P64)</f>
        <v>0</v>
      </c>
      <c r="AP64" s="30">
        <f>SUM(F64:Q64)</f>
        <v>0</v>
      </c>
    </row>
    <row r="65" ht="32.45" customHeight="1">
      <c r="A65" t="s" s="92">
        <v>65</v>
      </c>
      <c r="B65" s="97">
        <v>100000</v>
      </c>
      <c r="C65" s="75"/>
      <c r="D65" s="76">
        <f>-$B65-$C65</f>
        <v>-100000</v>
      </c>
      <c r="E65" s="76">
        <f>-$B65-$C65</f>
        <v>-100000</v>
      </c>
      <c r="F65" s="76">
        <f>-$B65-$C65</f>
        <v>-100000</v>
      </c>
      <c r="G65" s="76">
        <f>-$B65-$C65</f>
        <v>-100000</v>
      </c>
      <c r="H65" s="76">
        <f>-$B65-$C65</f>
        <v>-100000</v>
      </c>
      <c r="I65" s="76">
        <f>-$B65-$C65</f>
        <v>-100000</v>
      </c>
      <c r="J65" s="76">
        <f>-$B65-$C65</f>
        <v>-100000</v>
      </c>
      <c r="K65" s="76">
        <f>-$B65-$C65</f>
        <v>-100000</v>
      </c>
      <c r="L65" s="76">
        <f>-$B65-$C65</f>
        <v>-100000</v>
      </c>
      <c r="M65" s="76">
        <f>-$B65-$C65</f>
        <v>-100000</v>
      </c>
      <c r="N65" s="76">
        <f>-$B65-$C65</f>
        <v>-100000</v>
      </c>
      <c r="O65" s="76">
        <f>-$B65-$C65</f>
        <v>-100000</v>
      </c>
      <c r="P65" s="76">
        <f>-$B65-$C65</f>
        <v>-100000</v>
      </c>
      <c r="Q65" s="76">
        <f>-$B65-$C65</f>
        <v>-100000</v>
      </c>
      <c r="R65" s="76">
        <f>-$B65-$C65</f>
        <v>-100000</v>
      </c>
      <c r="S65" s="76">
        <f>-$B65-$C65</f>
        <v>-100000</v>
      </c>
      <c r="T65" s="76">
        <f>-$B65-$C65</f>
        <v>-100000</v>
      </c>
      <c r="U65" s="76">
        <f>-$B65-$C65</f>
        <v>-100000</v>
      </c>
      <c r="V65" s="76">
        <f>-$B65-$C65</f>
        <v>-100000</v>
      </c>
      <c r="W65" s="76">
        <f>-$B65-$C65</f>
        <v>-100000</v>
      </c>
      <c r="X65" s="76">
        <f>-$B65-$C65</f>
        <v>-100000</v>
      </c>
      <c r="Y65" s="76">
        <f>-$B65-$C65</f>
        <v>-100000</v>
      </c>
      <c r="Z65" s="76">
        <f>-$B65-$C65</f>
        <v>-100000</v>
      </c>
      <c r="AA65" s="76">
        <f>-$B65-$C65</f>
        <v>-100000</v>
      </c>
      <c r="AB65" s="76">
        <f>-$B65-$C65</f>
        <v>-100000</v>
      </c>
      <c r="AC65" s="76">
        <f>-$B65-$C65</f>
        <v>-100000</v>
      </c>
      <c r="AD65" s="76">
        <f>-$B65-$C65</f>
        <v>-100000</v>
      </c>
      <c r="AE65" s="76">
        <f>-$B65-$C65</f>
        <v>-100000</v>
      </c>
      <c r="AF65" s="76">
        <f>-$B65-$C65</f>
        <v>-100000</v>
      </c>
      <c r="AG65" s="76">
        <f>-$B65-$C65</f>
        <v>-100000</v>
      </c>
      <c r="AH65" s="76">
        <f>-$B65-$C65</f>
        <v>-100000</v>
      </c>
      <c r="AI65" s="76">
        <f>-$B65-$C65</f>
        <v>-100000</v>
      </c>
      <c r="AJ65" s="76">
        <f>-$B65-$C65</f>
        <v>-100000</v>
      </c>
      <c r="AK65" s="76">
        <f>-$B65-$C65</f>
        <v>-100000</v>
      </c>
      <c r="AL65" s="76">
        <f>-$B65-$C65</f>
        <v>-100000</v>
      </c>
      <c r="AM65" s="76">
        <f>-$B65-$C65</f>
        <v>-100000</v>
      </c>
      <c r="AN65" s="67">
        <f>SUM(D65:O65)</f>
        <v>-1200000</v>
      </c>
      <c r="AO65" s="67">
        <f>SUM(P65:AA65)</f>
        <v>-1200000</v>
      </c>
      <c r="AP65" s="68">
        <f>SUM(AB65:AM65)</f>
        <v>-1200000</v>
      </c>
    </row>
    <row r="66" ht="20.45" customHeight="1">
      <c r="A66" s="109"/>
      <c r="B66" s="110"/>
      <c r="C66" s="65"/>
      <c r="D66" s="66"/>
      <c r="E66" s="66"/>
      <c r="F66" s="66"/>
      <c r="G66" s="66"/>
      <c r="H66" s="66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29">
        <f>SUM(D66:O66)</f>
        <v>0</v>
      </c>
      <c r="AO66" s="29">
        <f>SUM(E66:P66)</f>
        <v>0</v>
      </c>
      <c r="AP66" s="30">
        <f>SUM(F66:Q66)</f>
        <v>0</v>
      </c>
    </row>
    <row r="67" ht="20.45" customHeight="1">
      <c r="A67" s="109"/>
      <c r="B67" s="110"/>
      <c r="C67" s="75"/>
      <c r="D67" s="76"/>
      <c r="E67" s="76"/>
      <c r="F67" s="76"/>
      <c r="G67" s="76"/>
      <c r="H67" s="76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67">
        <f>SUM(D67:O67)</f>
        <v>0</v>
      </c>
      <c r="AO67" s="67">
        <f>SUM(E67:P67)</f>
        <v>0</v>
      </c>
      <c r="AP67" s="68">
        <f>SUM(F67:Q67)</f>
        <v>0</v>
      </c>
    </row>
    <row r="68" ht="20.45" customHeight="1">
      <c r="A68" s="109"/>
      <c r="B68" s="110"/>
      <c r="C68" s="65"/>
      <c r="D68" s="66"/>
      <c r="E68" s="66"/>
      <c r="F68" s="66"/>
      <c r="G68" s="66"/>
      <c r="H68" s="6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29">
        <f>SUM(D68:O68)</f>
        <v>0</v>
      </c>
      <c r="AO68" s="29">
        <f>SUM(E68:P68)</f>
        <v>0</v>
      </c>
      <c r="AP68" s="30">
        <f>SUM(F68:Q68)</f>
        <v>0</v>
      </c>
    </row>
    <row r="69" ht="20.45" customHeight="1">
      <c r="A69" s="90"/>
      <c r="B69" s="97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67">
        <f>SUM(D69:O69)</f>
        <v>0</v>
      </c>
      <c r="AO69" s="67">
        <f>SUM(E69:P69)</f>
        <v>0</v>
      </c>
      <c r="AP69" s="68">
        <f>SUM(F69:Q69)</f>
        <v>0</v>
      </c>
    </row>
    <row r="70" ht="20.45" customHeight="1">
      <c r="A70" t="s" s="98">
        <v>66</v>
      </c>
      <c r="B70" s="111"/>
      <c r="C70" s="112"/>
      <c r="D70" s="101">
        <f>D41+D42</f>
        <v>-3617200</v>
      </c>
      <c r="E70" s="101">
        <f>E41+E42</f>
        <v>-3617200</v>
      </c>
      <c r="F70" s="101">
        <f>F41+F42</f>
        <v>-3617200</v>
      </c>
      <c r="G70" s="101">
        <f>G41+G42</f>
        <v>-3617200</v>
      </c>
      <c r="H70" s="101">
        <f>H41+H42</f>
        <v>-3617200</v>
      </c>
      <c r="I70" s="101">
        <f>I41+I42</f>
        <v>-3617200</v>
      </c>
      <c r="J70" s="101">
        <f>J41+J42</f>
        <v>-1272312.68886719</v>
      </c>
      <c r="K70" s="101">
        <f>K41+K42</f>
        <v>-500757.23192138</v>
      </c>
      <c r="L70" s="101">
        <f>L41+L42</f>
        <v>311571.62344019</v>
      </c>
      <c r="M70" s="101">
        <f>M41+M42</f>
        <v>1153831.85991152</v>
      </c>
      <c r="N70" s="101">
        <f>N41+N42</f>
        <v>2017516.66391405</v>
      </c>
      <c r="O70" s="101">
        <f>O41+O42</f>
        <v>3619686.4554087</v>
      </c>
      <c r="P70" s="101">
        <f>P41+P42</f>
        <v>2958153.4870974</v>
      </c>
      <c r="Q70" s="101">
        <f>Q41+Q42</f>
        <v>4160450.4640328</v>
      </c>
      <c r="R70" s="101">
        <f>R41+R42</f>
        <v>5182402.8944279</v>
      </c>
      <c r="S70" s="101">
        <f>S41+S42</f>
        <v>6051062.4602637</v>
      </c>
      <c r="T70" s="101">
        <f>T41+T42</f>
        <v>6789423.0912242</v>
      </c>
      <c r="U70" s="101">
        <f>U41+U42</f>
        <v>7417029.6275405</v>
      </c>
      <c r="V70" s="101">
        <f>V41+V42</f>
        <v>7950495.1834095</v>
      </c>
      <c r="W70" s="101">
        <f>W41+W42</f>
        <v>8403940.905897999</v>
      </c>
      <c r="X70" s="101">
        <f>X41+X42</f>
        <v>8789369.770013301</v>
      </c>
      <c r="Y70" s="101">
        <f>Y41+Y42</f>
        <v>9116984.304511299</v>
      </c>
      <c r="Z70" s="101">
        <f>Z41+Z42</f>
        <v>9395456.658834601</v>
      </c>
      <c r="AA70" s="101">
        <f>AA41+AA42</f>
        <v>9632158.160009401</v>
      </c>
      <c r="AB70" s="101">
        <f>AB41+AB42</f>
        <v>9307354.436008001</v>
      </c>
      <c r="AC70" s="101">
        <f>AC41+AC42</f>
        <v>11815871.2706068</v>
      </c>
      <c r="AD70" s="101">
        <f>AD41+AD42</f>
        <v>13948110.5800158</v>
      </c>
      <c r="AE70" s="101">
        <f>AE41+AE42</f>
        <v>15760513.9930134</v>
      </c>
      <c r="AF70" s="101">
        <f>AF41+AF42</f>
        <v>17301056.8940615</v>
      </c>
      <c r="AG70" s="101">
        <f>AG41+AG42</f>
        <v>18610518.3599523</v>
      </c>
      <c r="AH70" s="101">
        <f>AH41+AH42</f>
        <v>19723560.6059595</v>
      </c>
      <c r="AI70" s="101">
        <f>AI41+AI42</f>
        <v>20669646.5150655</v>
      </c>
      <c r="AJ70" s="101">
        <f>AJ41+AJ42</f>
        <v>21473819.5378058</v>
      </c>
      <c r="AK70" s="101">
        <f>AK41+AK42</f>
        <v>22157366.607135</v>
      </c>
      <c r="AL70" s="101">
        <f>AL41+AL42</f>
        <v>22738381.6160648</v>
      </c>
      <c r="AM70" s="101">
        <f>AM41+AM42</f>
        <v>23232244.373655</v>
      </c>
      <c r="AN70" s="29">
        <f>SUM(D70:O70)</f>
        <v>-16373663.3181141</v>
      </c>
      <c r="AO70" s="29">
        <f>SUM(P70:AA70)</f>
        <v>85846927.0072626</v>
      </c>
      <c r="AP70" s="30">
        <f>SUM(AB70:AM70)</f>
        <v>216738444.789343</v>
      </c>
    </row>
    <row r="71" ht="32.45" customHeight="1">
      <c r="A71" t="s" s="92">
        <v>67</v>
      </c>
      <c r="B71" s="97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67"/>
      <c r="AO71" s="67"/>
      <c r="AP71" s="68"/>
    </row>
    <row r="72" ht="20.45" customHeight="1">
      <c r="A72" t="s" s="92">
        <v>68</v>
      </c>
      <c r="B72" s="97"/>
      <c r="C72" s="65"/>
      <c r="D72" s="66">
        <v>0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29">
        <f>SUM(D72:O72)</f>
        <v>0</v>
      </c>
      <c r="AO72" s="29">
        <f>SUM(E72:P72)</f>
        <v>0</v>
      </c>
      <c r="AP72" s="30">
        <f>SUM(F72:Q72)</f>
        <v>0</v>
      </c>
    </row>
    <row r="73" ht="20.45" customHeight="1">
      <c r="A73" t="s" s="92">
        <v>69</v>
      </c>
      <c r="B73" s="97"/>
      <c r="C73" s="75"/>
      <c r="D73" s="76">
        <f>D70+D71+D72</f>
        <v>-3617200</v>
      </c>
      <c r="E73" s="76">
        <f>E70+E71+E72</f>
        <v>-3617200</v>
      </c>
      <c r="F73" s="76">
        <f>F70+F71+F72</f>
        <v>-3617200</v>
      </c>
      <c r="G73" s="76">
        <f>G70+G71+G72</f>
        <v>-3617200</v>
      </c>
      <c r="H73" s="76">
        <f>H70+H71+H72</f>
        <v>-3617200</v>
      </c>
      <c r="I73" s="76">
        <f>I70+I71+I72</f>
        <v>-3617200</v>
      </c>
      <c r="J73" s="76">
        <f>J70+J71+J72</f>
        <v>-1272312.68886719</v>
      </c>
      <c r="K73" s="76">
        <f>K70+K71+K72</f>
        <v>-500757.23192138</v>
      </c>
      <c r="L73" s="76">
        <f>L70+L71+L72</f>
        <v>311571.62344019</v>
      </c>
      <c r="M73" s="76">
        <f>M70+M71+M72</f>
        <v>1153831.85991152</v>
      </c>
      <c r="N73" s="76">
        <f>N70+N71+N72</f>
        <v>2017516.66391405</v>
      </c>
      <c r="O73" s="76">
        <f>O70+O71+O72</f>
        <v>3619686.4554087</v>
      </c>
      <c r="P73" s="76">
        <f>P70+P71+P72</f>
        <v>2958153.4870974</v>
      </c>
      <c r="Q73" s="76">
        <f>Q70+Q71+Q72</f>
        <v>4160450.4640328</v>
      </c>
      <c r="R73" s="76">
        <f>R70+R71+R72</f>
        <v>5182402.8944279</v>
      </c>
      <c r="S73" s="76">
        <f>S70+S71+S72</f>
        <v>6051062.4602637</v>
      </c>
      <c r="T73" s="76">
        <f>T70+T71+T72</f>
        <v>6789423.0912242</v>
      </c>
      <c r="U73" s="76">
        <f>U70+U71+U72</f>
        <v>7417029.6275405</v>
      </c>
      <c r="V73" s="76">
        <f>V70+V71+V72</f>
        <v>7950495.1834095</v>
      </c>
      <c r="W73" s="76">
        <f>W70+W71+W72</f>
        <v>8403940.905897999</v>
      </c>
      <c r="X73" s="76">
        <f>X70+X71+X72</f>
        <v>8789369.770013301</v>
      </c>
      <c r="Y73" s="76">
        <f>Y70+Y71+Y72</f>
        <v>9116984.304511299</v>
      </c>
      <c r="Z73" s="76">
        <f>Z70+Z71+Z72</f>
        <v>9395456.658834601</v>
      </c>
      <c r="AA73" s="76">
        <f>AA70+AA71+AA72</f>
        <v>9632158.160009401</v>
      </c>
      <c r="AB73" s="76">
        <f>AB70+AB71+AB72</f>
        <v>9307354.436008001</v>
      </c>
      <c r="AC73" s="76">
        <f>AC70+AC71+AC72</f>
        <v>11815871.2706068</v>
      </c>
      <c r="AD73" s="76">
        <f>AD70+AD71+AD72</f>
        <v>13948110.5800158</v>
      </c>
      <c r="AE73" s="76">
        <f>AE70+AE71+AE72</f>
        <v>15760513.9930134</v>
      </c>
      <c r="AF73" s="76">
        <f>AF70+AF71+AF72</f>
        <v>17301056.8940615</v>
      </c>
      <c r="AG73" s="76">
        <f>AG70+AG71+AG72</f>
        <v>18610518.3599523</v>
      </c>
      <c r="AH73" s="76">
        <f>AH70+AH71+AH72</f>
        <v>19723560.6059595</v>
      </c>
      <c r="AI73" s="76">
        <f>AI70+AI71+AI72</f>
        <v>20669646.5150655</v>
      </c>
      <c r="AJ73" s="76">
        <f>AJ70+AJ71+AJ72</f>
        <v>21473819.5378058</v>
      </c>
      <c r="AK73" s="76">
        <f>AK70+AK71+AK72</f>
        <v>22157366.607135</v>
      </c>
      <c r="AL73" s="76">
        <f>AL70+AL71+AL72</f>
        <v>22738381.6160648</v>
      </c>
      <c r="AM73" s="76">
        <f>AM70+AM71+AM72</f>
        <v>23232244.373655</v>
      </c>
      <c r="AN73" s="67">
        <f>SUM(D73:O73)</f>
        <v>-16373663.3181141</v>
      </c>
      <c r="AO73" s="67">
        <f>SUM(P73:AA73)</f>
        <v>85846927.0072626</v>
      </c>
      <c r="AP73" s="68">
        <f>SUM(AB73:AM73)</f>
        <v>216738444.789343</v>
      </c>
    </row>
    <row r="74" ht="32.45" customHeight="1">
      <c r="A74" t="s" s="92">
        <v>70</v>
      </c>
      <c r="B74" s="97"/>
      <c r="C74" s="65"/>
      <c r="D74" s="66">
        <f>C74+D73</f>
        <v>-3617200</v>
      </c>
      <c r="E74" s="66">
        <f>D74+E73</f>
        <v>-7234400</v>
      </c>
      <c r="F74" s="66">
        <f>E74+F73</f>
        <v>-10851600</v>
      </c>
      <c r="G74" s="66">
        <f>F74+G73</f>
        <v>-14468800</v>
      </c>
      <c r="H74" s="66">
        <f>G74+H73</f>
        <v>-18086000</v>
      </c>
      <c r="I74" s="66">
        <f>H74+I73</f>
        <v>-21703200</v>
      </c>
      <c r="J74" s="66">
        <f>I74+J73</f>
        <v>-22975512.6888672</v>
      </c>
      <c r="K74" s="66">
        <f>J74+K73</f>
        <v>-23476269.9207886</v>
      </c>
      <c r="L74" s="66">
        <f>K74+L73</f>
        <v>-23164698.2973484</v>
      </c>
      <c r="M74" s="66">
        <f>L74+M73</f>
        <v>-22010866.4374369</v>
      </c>
      <c r="N74" s="66">
        <f>M74+N73</f>
        <v>-19993349.7735229</v>
      </c>
      <c r="O74" s="66">
        <f>N74+O73</f>
        <v>-16373663.3181142</v>
      </c>
      <c r="P74" s="66">
        <f>O74+P73</f>
        <v>-13415509.8310168</v>
      </c>
      <c r="Q74" s="66">
        <f>P74+Q73</f>
        <v>-9255059.366984</v>
      </c>
      <c r="R74" s="66">
        <f>Q74+R73</f>
        <v>-4072656.4725561</v>
      </c>
      <c r="S74" s="66">
        <f>R74+S73</f>
        <v>1978405.9877076</v>
      </c>
      <c r="T74" s="66">
        <f>S74+T73</f>
        <v>8767829.078931799</v>
      </c>
      <c r="U74" s="66">
        <f>T74+U73</f>
        <v>16184858.7064723</v>
      </c>
      <c r="V74" s="66">
        <f>U74+V73</f>
        <v>24135353.8898818</v>
      </c>
      <c r="W74" s="66">
        <f>V74+W73</f>
        <v>32539294.7957798</v>
      </c>
      <c r="X74" s="66">
        <f>W74+X73</f>
        <v>41328664.5657931</v>
      </c>
      <c r="Y74" s="66">
        <f>X74+Y73</f>
        <v>50445648.8703044</v>
      </c>
      <c r="Z74" s="66">
        <f>Y74+Z73</f>
        <v>59841105.529139</v>
      </c>
      <c r="AA74" s="66">
        <f>Z74+AA73</f>
        <v>69473263.6891484</v>
      </c>
      <c r="AB74" s="66">
        <f>AA74+AB73</f>
        <v>78780618.1251564</v>
      </c>
      <c r="AC74" s="66">
        <f>AB74+AC73</f>
        <v>90596489.3957632</v>
      </c>
      <c r="AD74" s="66">
        <f>AC74+AD73</f>
        <v>104544599.975779</v>
      </c>
      <c r="AE74" s="66">
        <f>AD74+AE73</f>
        <v>120305113.968792</v>
      </c>
      <c r="AF74" s="66">
        <f>AE74+AF73</f>
        <v>137606170.862854</v>
      </c>
      <c r="AG74" s="66">
        <f>AF74+AG73</f>
        <v>156216689.222806</v>
      </c>
      <c r="AH74" s="66">
        <f>AG74+AH73</f>
        <v>175940249.828766</v>
      </c>
      <c r="AI74" s="66">
        <f>AH74+AI73</f>
        <v>196609896.343832</v>
      </c>
      <c r="AJ74" s="66">
        <f>AI74+AJ73</f>
        <v>218083715.881638</v>
      </c>
      <c r="AK74" s="66">
        <f>AJ74+AK73</f>
        <v>240241082.488773</v>
      </c>
      <c r="AL74" s="66">
        <f>AK74+AL73</f>
        <v>262979464.104838</v>
      </c>
      <c r="AM74" s="66">
        <f>AL74+AM73</f>
        <v>286211708.478493</v>
      </c>
      <c r="AN74" s="29"/>
      <c r="AO74" s="29"/>
      <c r="AP74" s="30"/>
    </row>
    <row r="75" ht="20.45" customHeight="1">
      <c r="A75" t="s" s="92">
        <v>71</v>
      </c>
      <c r="B75" s="41">
        <v>0.03</v>
      </c>
      <c r="C75" s="75"/>
      <c r="D75" s="72"/>
      <c r="E75" s="72"/>
      <c r="F75" s="72"/>
      <c r="G75" s="72"/>
      <c r="H75" s="72"/>
      <c r="I75" s="72"/>
      <c r="J75" s="72"/>
      <c r="K75" s="72"/>
      <c r="L75" s="72">
        <f>-L$73*$B75</f>
        <v>-9347.148703205699</v>
      </c>
      <c r="M75" s="72">
        <f>-M$73*$B75</f>
        <v>-34614.9557973456</v>
      </c>
      <c r="N75" s="72">
        <f>-N$73*$B75</f>
        <v>-60525.4999174215</v>
      </c>
      <c r="O75" s="72">
        <f>-O$73*$B75</f>
        <v>-108590.593662261</v>
      </c>
      <c r="P75" s="72">
        <f>-P$73*$B75</f>
        <v>-88744.604612922</v>
      </c>
      <c r="Q75" s="72">
        <f>-Q$73*$B75</f>
        <v>-124813.513920984</v>
      </c>
      <c r="R75" s="72">
        <f>-R$73*$B75</f>
        <v>-155472.086832837</v>
      </c>
      <c r="S75" s="72">
        <f>-S$73*$B75</f>
        <v>-181531.873807911</v>
      </c>
      <c r="T75" s="72">
        <f>-T$73*$B75</f>
        <v>-203682.692736726</v>
      </c>
      <c r="U75" s="72">
        <f>-U$73*$B75</f>
        <v>-222510.888826215</v>
      </c>
      <c r="V75" s="72">
        <f>-V$73*$B75</f>
        <v>-238514.855502285</v>
      </c>
      <c r="W75" s="72">
        <f>-W$73*$B75</f>
        <v>-252118.22717694</v>
      </c>
      <c r="X75" s="72">
        <f>-X$73*$B75</f>
        <v>-263681.093100399</v>
      </c>
      <c r="Y75" s="72">
        <f>-Y$73*$B75</f>
        <v>-273509.529135339</v>
      </c>
      <c r="Z75" s="72">
        <f>-Z$73*$B75</f>
        <v>-281863.699765038</v>
      </c>
      <c r="AA75" s="72">
        <f>-AA$73*$B75</f>
        <v>-288964.744800282</v>
      </c>
      <c r="AB75" s="72">
        <f>-AB$73*$B75</f>
        <v>-279220.63308024</v>
      </c>
      <c r="AC75" s="72">
        <f>-AC$73*$B75</f>
        <v>-354476.138118204</v>
      </c>
      <c r="AD75" s="72">
        <f>-AD$73*$B75</f>
        <v>-418443.317400474</v>
      </c>
      <c r="AE75" s="72">
        <f>-AE$73*$B75</f>
        <v>-472815.419790402</v>
      </c>
      <c r="AF75" s="72">
        <f>-AF$73*$B75</f>
        <v>-519031.706821845</v>
      </c>
      <c r="AG75" s="72">
        <f>-AG$73*$B75</f>
        <v>-558315.550798569</v>
      </c>
      <c r="AH75" s="72">
        <f>-AH$73*$B75</f>
        <v>-591706.818178785</v>
      </c>
      <c r="AI75" s="72">
        <f>-AI$73*$B75</f>
        <v>-620089.395451965</v>
      </c>
      <c r="AJ75" s="72">
        <f>-AJ$73*$B75</f>
        <v>-644214.586134174</v>
      </c>
      <c r="AK75" s="72">
        <f>-AK$73*$B75</f>
        <v>-664720.99821405</v>
      </c>
      <c r="AL75" s="72">
        <f>-AL$73*$B75</f>
        <v>-682151.448481944</v>
      </c>
      <c r="AM75" s="72">
        <f>-AM$73*$B75</f>
        <v>-696967.33120965</v>
      </c>
      <c r="AN75" s="67">
        <f>SUM(D75:O75)</f>
        <v>-213078.198080234</v>
      </c>
      <c r="AO75" s="67">
        <f>SUM(P75:AA75)</f>
        <v>-2575407.81021788</v>
      </c>
      <c r="AP75" s="68">
        <f>SUM(AB75:AM75)</f>
        <v>-6502153.3436803</v>
      </c>
    </row>
    <row r="76" ht="20.45" customHeight="1">
      <c r="A76" t="s" s="58">
        <v>71</v>
      </c>
      <c r="B76" s="41">
        <v>0.03</v>
      </c>
      <c r="C76" s="83"/>
      <c r="D76" s="79"/>
      <c r="E76" s="79"/>
      <c r="F76" s="79"/>
      <c r="G76" s="79"/>
      <c r="H76" s="79"/>
      <c r="I76" s="79"/>
      <c r="J76" s="79"/>
      <c r="K76" s="79"/>
      <c r="L76" s="79">
        <f>-L73*$B76</f>
        <v>-9347.148703205699</v>
      </c>
      <c r="M76" s="79">
        <f>-M73*$B76</f>
        <v>-34614.9557973456</v>
      </c>
      <c r="N76" s="79">
        <f>-N73*$B76</f>
        <v>-60525.4999174215</v>
      </c>
      <c r="O76" s="79">
        <f>-O73*$B76</f>
        <v>-108590.593662261</v>
      </c>
      <c r="P76" s="79">
        <f>-P73*$B76</f>
        <v>-88744.604612922</v>
      </c>
      <c r="Q76" s="79">
        <f>-Q73*$B76</f>
        <v>-124813.513920984</v>
      </c>
      <c r="R76" s="79">
        <f>-R73*$B76</f>
        <v>-155472.086832837</v>
      </c>
      <c r="S76" s="79">
        <f>-S73*$B76</f>
        <v>-181531.873807911</v>
      </c>
      <c r="T76" s="79">
        <f>-T73*$B76</f>
        <v>-203682.692736726</v>
      </c>
      <c r="U76" s="79">
        <f>-U73*$B76</f>
        <v>-222510.888826215</v>
      </c>
      <c r="V76" s="79">
        <f>-V73*$B76</f>
        <v>-238514.855502285</v>
      </c>
      <c r="W76" s="79">
        <f>-W73*$B76</f>
        <v>-252118.22717694</v>
      </c>
      <c r="X76" s="79">
        <f>-X73*$B76</f>
        <v>-263681.093100399</v>
      </c>
      <c r="Y76" s="79">
        <f>-Y73*$B76</f>
        <v>-273509.529135339</v>
      </c>
      <c r="Z76" s="79">
        <f>-Z73*$B76</f>
        <v>-281863.699765038</v>
      </c>
      <c r="AA76" s="79">
        <f>-AA73*$B76</f>
        <v>-288964.744800282</v>
      </c>
      <c r="AB76" s="79">
        <f>-AB73*$B76</f>
        <v>-279220.63308024</v>
      </c>
      <c r="AC76" s="79">
        <f>-AC73*$B76</f>
        <v>-354476.138118204</v>
      </c>
      <c r="AD76" s="79">
        <f>-AD73*$B76</f>
        <v>-418443.317400474</v>
      </c>
      <c r="AE76" s="79">
        <f>-AE73*$B76</f>
        <v>-472815.419790402</v>
      </c>
      <c r="AF76" s="79">
        <f>-AF73*$B76</f>
        <v>-519031.706821845</v>
      </c>
      <c r="AG76" s="79">
        <f>-AG73*$B76</f>
        <v>-558315.550798569</v>
      </c>
      <c r="AH76" s="79">
        <f>-AH73*$B76</f>
        <v>-591706.818178785</v>
      </c>
      <c r="AI76" s="79">
        <f>-AI73*$B76</f>
        <v>-620089.395451965</v>
      </c>
      <c r="AJ76" s="79">
        <f>-AJ73*$B76</f>
        <v>-644214.586134174</v>
      </c>
      <c r="AK76" s="79">
        <f>-AK73*$B76</f>
        <v>-664720.99821405</v>
      </c>
      <c r="AL76" s="79">
        <f>-AL73*$B76</f>
        <v>-682151.448481944</v>
      </c>
      <c r="AM76" s="79">
        <f>-AM73*$B76</f>
        <v>-696967.33120965</v>
      </c>
      <c r="AN76" s="80">
        <f>SUM(D76:O76)</f>
        <v>-213078.198080234</v>
      </c>
      <c r="AO76" s="29">
        <f>SUM(P76:AA76)</f>
        <v>-2575407.81021788</v>
      </c>
      <c r="AP76" s="30">
        <f>SUM(AB76:AM76)</f>
        <v>-6502153.3436803</v>
      </c>
    </row>
    <row r="77" ht="20.45" customHeight="1">
      <c r="A77" t="s" s="113">
        <v>72</v>
      </c>
      <c r="B77" s="114"/>
      <c r="C77" s="115">
        <f>SUM(C78:C81)</f>
        <v>0</v>
      </c>
      <c r="D77" s="116">
        <f>D73+D75</f>
        <v>-3617200</v>
      </c>
      <c r="E77" s="116">
        <f>E73+E75</f>
        <v>-3617200</v>
      </c>
      <c r="F77" s="116">
        <f>F73+F75</f>
        <v>-3617200</v>
      </c>
      <c r="G77" s="116">
        <f>G73+G75</f>
        <v>-3617200</v>
      </c>
      <c r="H77" s="116">
        <f>H73+H75</f>
        <v>-3617200</v>
      </c>
      <c r="I77" s="116">
        <f>I73+I75</f>
        <v>-3617200</v>
      </c>
      <c r="J77" s="116">
        <f>J73+J75</f>
        <v>-1272312.68886719</v>
      </c>
      <c r="K77" s="116">
        <f>K73+K75</f>
        <v>-500757.23192138</v>
      </c>
      <c r="L77" s="116">
        <f>L73+L75</f>
        <v>302224.474736984</v>
      </c>
      <c r="M77" s="116">
        <f>M73+M75</f>
        <v>1119216.90411417</v>
      </c>
      <c r="N77" s="116">
        <f>N73+N75</f>
        <v>1956991.16399663</v>
      </c>
      <c r="O77" s="116">
        <f>O73+O75</f>
        <v>3511095.86174644</v>
      </c>
      <c r="P77" s="116">
        <f>P73+P75</f>
        <v>2869408.88248448</v>
      </c>
      <c r="Q77" s="116">
        <f>Q73+Q75</f>
        <v>4035636.95011182</v>
      </c>
      <c r="R77" s="116">
        <f>R73+R75</f>
        <v>5026930.80759506</v>
      </c>
      <c r="S77" s="116">
        <f>S73+S75</f>
        <v>5869530.58645579</v>
      </c>
      <c r="T77" s="116">
        <f>T73+T75</f>
        <v>6585740.39848747</v>
      </c>
      <c r="U77" s="116">
        <f>U73+U75</f>
        <v>7194518.73871429</v>
      </c>
      <c r="V77" s="116">
        <f>V73+V75</f>
        <v>7711980.32790722</v>
      </c>
      <c r="W77" s="116">
        <f>W73+W75</f>
        <v>8151822.67872106</v>
      </c>
      <c r="X77" s="116">
        <f>X73+X75</f>
        <v>8525688.6769129</v>
      </c>
      <c r="Y77" s="116">
        <f>Y73+Y75</f>
        <v>8843474.77537596</v>
      </c>
      <c r="Z77" s="116">
        <f>Z73+Z75</f>
        <v>9113592.959069559</v>
      </c>
      <c r="AA77" s="116">
        <f>AA73+AA75</f>
        <v>9343193.41520912</v>
      </c>
      <c r="AB77" s="116">
        <f>AB73+AB75</f>
        <v>9028133.80292776</v>
      </c>
      <c r="AC77" s="116">
        <f>AC73+AC75</f>
        <v>11461395.1324886</v>
      </c>
      <c r="AD77" s="116">
        <f>AD73+AD75</f>
        <v>13529667.2626153</v>
      </c>
      <c r="AE77" s="116">
        <f>AE73+AE75</f>
        <v>15287698.573223</v>
      </c>
      <c r="AF77" s="116">
        <f>AF73+AF75</f>
        <v>16782025.1872397</v>
      </c>
      <c r="AG77" s="116">
        <f>AG73+AG75</f>
        <v>18052202.8091537</v>
      </c>
      <c r="AH77" s="116">
        <f>AH73+AH75</f>
        <v>19131853.7877807</v>
      </c>
      <c r="AI77" s="116">
        <f>AI73+AI75</f>
        <v>20049557.1196135</v>
      </c>
      <c r="AJ77" s="116">
        <f>AJ73+AJ75</f>
        <v>20829604.9516716</v>
      </c>
      <c r="AK77" s="116">
        <f>AK73+AK75</f>
        <v>21492645.608921</v>
      </c>
      <c r="AL77" s="116">
        <f>AL73+AL75</f>
        <v>22056230.1675829</v>
      </c>
      <c r="AM77" s="116">
        <f>AM73+AM75</f>
        <v>22535277.0424454</v>
      </c>
      <c r="AN77" s="67">
        <f>SUM(D77:O77)</f>
        <v>-16586741.5161943</v>
      </c>
      <c r="AO77" s="67">
        <f>SUM(P77:AA77)</f>
        <v>83271519.1970447</v>
      </c>
      <c r="AP77" s="68">
        <f>SUM(AB77:AM77)</f>
        <v>210236291.445663</v>
      </c>
    </row>
    <row r="78" ht="20.45" customHeight="1">
      <c r="A78" t="s" s="117">
        <v>73</v>
      </c>
      <c r="B78" s="118"/>
      <c r="C78" s="119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29">
        <f>SUM(D78:O78)</f>
        <v>0</v>
      </c>
      <c r="AO78" s="29">
        <f>SUM(E78:P78)</f>
        <v>0</v>
      </c>
      <c r="AP78" s="30">
        <f>SUM(F78:Q78)</f>
        <v>0</v>
      </c>
    </row>
    <row r="79" ht="20.45" customHeight="1">
      <c r="A79" t="s" s="117">
        <v>74</v>
      </c>
      <c r="B79" s="121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67">
        <f>SUM(D79:O79)</f>
        <v>0</v>
      </c>
      <c r="AO79" s="67">
        <f>SUM(E79:P79)</f>
        <v>0</v>
      </c>
      <c r="AP79" s="68">
        <f>SUM(F79:Q79)</f>
        <v>0</v>
      </c>
    </row>
    <row r="80" ht="20.45" customHeight="1">
      <c r="A80" t="s" s="117">
        <v>75</v>
      </c>
      <c r="B80" s="121"/>
      <c r="C80" s="119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29">
        <f>SUM(D80:O80)</f>
        <v>0</v>
      </c>
      <c r="AO80" s="29">
        <f>SUM(E80:P80)</f>
        <v>0</v>
      </c>
      <c r="AP80" s="30">
        <f>SUM(F80:Q80)</f>
        <v>0</v>
      </c>
    </row>
    <row r="81" ht="20.45" customHeight="1">
      <c r="A81" s="122"/>
      <c r="B81" s="123"/>
      <c r="C81" s="124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67">
        <f>SUM(D81:O81)</f>
        <v>0</v>
      </c>
      <c r="AO81" s="67">
        <f>SUM(E81:P81)</f>
        <v>0</v>
      </c>
      <c r="AP81" s="68">
        <f>SUM(F81:Q81)</f>
        <v>0</v>
      </c>
    </row>
    <row r="82" ht="20.45" customHeight="1">
      <c r="A82" t="s" s="125">
        <v>76</v>
      </c>
      <c r="B82" s="64"/>
      <c r="C82" s="126"/>
      <c r="D82" s="127">
        <f>C82+D77</f>
        <v>-3617200</v>
      </c>
      <c r="E82" s="127">
        <f>D82+E77</f>
        <v>-7234400</v>
      </c>
      <c r="F82" s="127">
        <f>E82+F77</f>
        <v>-10851600</v>
      </c>
      <c r="G82" s="127">
        <f>F82+G77</f>
        <v>-14468800</v>
      </c>
      <c r="H82" s="127">
        <f>G82+H77</f>
        <v>-18086000</v>
      </c>
      <c r="I82" s="127">
        <f>H82+I77</f>
        <v>-21703200</v>
      </c>
      <c r="J82" s="127">
        <f>I82+J77</f>
        <v>-22975512.6888672</v>
      </c>
      <c r="K82" s="127">
        <f>J82+K77</f>
        <v>-23476269.9207886</v>
      </c>
      <c r="L82" s="127">
        <f>K82+L77</f>
        <v>-23174045.4460516</v>
      </c>
      <c r="M82" s="127">
        <f>L82+M77</f>
        <v>-22054828.5419374</v>
      </c>
      <c r="N82" s="127">
        <f>M82+N77</f>
        <v>-20097837.3779408</v>
      </c>
      <c r="O82" s="127">
        <f>N82+O77</f>
        <v>-16586741.5161944</v>
      </c>
      <c r="P82" s="127">
        <f>O82+P77</f>
        <v>-13717332.6337099</v>
      </c>
      <c r="Q82" s="127">
        <f>P82+Q77</f>
        <v>-9681695.683598081</v>
      </c>
      <c r="R82" s="127">
        <f>Q82+R77</f>
        <v>-4654764.87600302</v>
      </c>
      <c r="S82" s="127">
        <f>R82+S77</f>
        <v>1214765.71045277</v>
      </c>
      <c r="T82" s="127">
        <f>S82+T77</f>
        <v>7800506.10894024</v>
      </c>
      <c r="U82" s="127">
        <f>T82+U77</f>
        <v>14995024.8476545</v>
      </c>
      <c r="V82" s="127">
        <f>U82+V77</f>
        <v>22707005.1755617</v>
      </c>
      <c r="W82" s="127">
        <f>V82+W77</f>
        <v>30858827.8542828</v>
      </c>
      <c r="X82" s="127">
        <f>W82+X77</f>
        <v>39384516.5311957</v>
      </c>
      <c r="Y82" s="127">
        <f>X82+Y77</f>
        <v>48227991.3065717</v>
      </c>
      <c r="Z82" s="127">
        <f>Y82+Z77</f>
        <v>57341584.2656413</v>
      </c>
      <c r="AA82" s="127">
        <f>Z82+AA77</f>
        <v>66684777.6808504</v>
      </c>
      <c r="AB82" s="127">
        <f>AA82+AB77</f>
        <v>75712911.48377819</v>
      </c>
      <c r="AC82" s="127">
        <f>AB82+AC77</f>
        <v>87174306.6162668</v>
      </c>
      <c r="AD82" s="127">
        <f>AC82+AD77</f>
        <v>100703973.878882</v>
      </c>
      <c r="AE82" s="127">
        <f>AD82+AE77</f>
        <v>115991672.452105</v>
      </c>
      <c r="AF82" s="127">
        <f>AE82+AF77</f>
        <v>132773697.639345</v>
      </c>
      <c r="AG82" s="127">
        <f>AF82+AG77</f>
        <v>150825900.448499</v>
      </c>
      <c r="AH82" s="127">
        <f>AG82+AH77</f>
        <v>169957754.23628</v>
      </c>
      <c r="AI82" s="127">
        <f>AH82+AI77</f>
        <v>190007311.355894</v>
      </c>
      <c r="AJ82" s="127">
        <f>AI82+AJ77</f>
        <v>210836916.307566</v>
      </c>
      <c r="AK82" s="127">
        <f>AJ82+AK77</f>
        <v>232329561.916487</v>
      </c>
      <c r="AL82" s="127">
        <f>AK82+AL77</f>
        <v>254385792.08407</v>
      </c>
      <c r="AM82" s="127">
        <f>AL82+AM77</f>
        <v>276921069.126515</v>
      </c>
      <c r="AN82" s="29"/>
      <c r="AO82" s="29"/>
      <c r="AP82" s="30"/>
    </row>
    <row r="83" ht="20.45" customHeight="1">
      <c r="A83" t="s" s="92">
        <v>77</v>
      </c>
      <c r="B83" s="128"/>
      <c r="C83" s="129"/>
      <c r="D83" s="130">
        <f>D77/D5</f>
      </c>
      <c r="E83" s="130">
        <f>E77/E5</f>
      </c>
      <c r="F83" s="130">
        <f>F77/F5</f>
      </c>
      <c r="G83" s="130">
        <f>G77/G5</f>
      </c>
      <c r="H83" s="130">
        <f>H77/H5</f>
      </c>
      <c r="I83" s="130">
        <f>I77/I5</f>
      </c>
      <c r="J83" s="130">
        <f>J77/J5</f>
        <v>-0.5425901205685399</v>
      </c>
      <c r="K83" s="130">
        <f>K77/K5</f>
        <v>-0.160682312876264</v>
      </c>
      <c r="L83" s="130">
        <f>L77/L5</f>
        <v>0.0769259462509414</v>
      </c>
      <c r="M83" s="130">
        <f>M77/M5</f>
        <v>0.234585921238205</v>
      </c>
      <c r="N83" s="130">
        <f>N77/N5</f>
        <v>0.347309595268494</v>
      </c>
      <c r="O83" s="130">
        <f>O77/O5</f>
        <v>0.48516663669945</v>
      </c>
      <c r="P83" s="130">
        <f>P77/P5</f>
        <v>0.331671672734666</v>
      </c>
      <c r="Q83" s="130">
        <f>Q77/Q5</f>
        <v>0.409557550761767</v>
      </c>
      <c r="R83" s="130">
        <f>R77/R5</f>
        <v>0.462220886179156</v>
      </c>
      <c r="S83" s="130">
        <f>S77/S5</f>
        <v>0.499778560494126</v>
      </c>
      <c r="T83" s="130">
        <f>T77/T5</f>
        <v>0.527592666249574</v>
      </c>
      <c r="U83" s="130">
        <f>U77/U5</f>
        <v>0.548771374957526</v>
      </c>
      <c r="V83" s="130">
        <f>V77/V5</f>
        <v>0.565241323866928</v>
      </c>
      <c r="W83" s="130">
        <f>W77/W5</f>
        <v>0.578260707836898</v>
      </c>
      <c r="X83" s="130">
        <f>X77/X5</f>
        <v>0.588686180167118</v>
      </c>
      <c r="Y83" s="130">
        <f>Y77/Y5</f>
        <v>0.597121183203788</v>
      </c>
      <c r="Z83" s="130">
        <f>Z77/Z5</f>
        <v>0.604002938441404</v>
      </c>
      <c r="AA83" s="130">
        <f>AA77/AA5</f>
        <v>0.609655795163706</v>
      </c>
      <c r="AB83" s="130">
        <f>AB77/AB5</f>
        <v>0.493973513144292</v>
      </c>
      <c r="AC83" s="130">
        <f>AC77/AC5</f>
        <v>0.551424384514703</v>
      </c>
      <c r="AD83" s="130">
        <f>AD77/AD5</f>
        <v>0.590368892343474</v>
      </c>
      <c r="AE83" s="130">
        <f>AE77/AE5</f>
        <v>0.618191483231147</v>
      </c>
      <c r="AF83" s="130">
        <f>AF77/AF5</f>
        <v>0.6388222717012469</v>
      </c>
      <c r="AG83" s="130">
        <f>AG77/AG5</f>
        <v>0.654546307309895</v>
      </c>
      <c r="AH83" s="130">
        <f>AH77/AH5</f>
        <v>0.666783306441661</v>
      </c>
      <c r="AI83" s="130">
        <f>AI77/AI5</f>
        <v>0.67646212579232</v>
      </c>
      <c r="AJ83" s="130">
        <f>AJ77/AJ5</f>
        <v>0.684216127963399</v>
      </c>
      <c r="AK83" s="130">
        <f>AK77/AK5</f>
        <v>0.690492012183391</v>
      </c>
      <c r="AL83" s="130">
        <f>AL77/AL5</f>
        <v>0.69561376312623</v>
      </c>
      <c r="AM83" s="130">
        <f>AM77/AM5</f>
        <v>0.699821932859701</v>
      </c>
      <c r="AN83" s="131"/>
      <c r="AO83" s="131"/>
      <c r="AP83" s="132"/>
    </row>
    <row r="84" ht="32.45" customHeight="1">
      <c r="A84" t="s" s="92">
        <v>78</v>
      </c>
      <c r="B84" s="128"/>
      <c r="C84" s="133"/>
      <c r="D84" s="134">
        <f>D77/$B97</f>
        <v>-0.139123076923077</v>
      </c>
      <c r="E84" s="134">
        <f>E77/$B97</f>
        <v>-0.139123076923077</v>
      </c>
      <c r="F84" s="134">
        <f>F77/$B97</f>
        <v>-0.139123076923077</v>
      </c>
      <c r="G84" s="134">
        <f>G77/$B97</f>
        <v>-0.139123076923077</v>
      </c>
      <c r="H84" s="134">
        <f>H77/$B97</f>
        <v>-0.139123076923077</v>
      </c>
      <c r="I84" s="134">
        <f>I77/$B97</f>
        <v>-0.139123076923077</v>
      </c>
      <c r="J84" s="134">
        <f>J77/$B97</f>
        <v>-0.0489351034179688</v>
      </c>
      <c r="K84" s="134">
        <f>K77/$B97</f>
        <v>-0.0192598935354377</v>
      </c>
      <c r="L84" s="134">
        <f>L77/$B97</f>
        <v>0.0116240182591148</v>
      </c>
      <c r="M84" s="134">
        <f>M77/$B97</f>
        <v>0.0430468040043912</v>
      </c>
      <c r="N84" s="134">
        <f>N77/$B97</f>
        <v>0.07526889092294731</v>
      </c>
      <c r="O84" s="134">
        <f>O77/$B97</f>
        <v>0.135042148528709</v>
      </c>
      <c r="P84" s="134">
        <f>P77/$B97</f>
        <v>0.110361880095557</v>
      </c>
      <c r="Q84" s="134">
        <f>Q77/$B97</f>
        <v>0.155216805773532</v>
      </c>
      <c r="R84" s="134">
        <f>R77/$B97</f>
        <v>0.19334349259981</v>
      </c>
      <c r="S84" s="134">
        <f>S77/$B97</f>
        <v>0.225751176402146</v>
      </c>
      <c r="T84" s="134">
        <f>T77/$B97</f>
        <v>0.253297707634133</v>
      </c>
      <c r="U84" s="134">
        <f>U77/$B97</f>
        <v>0.276712259181319</v>
      </c>
      <c r="V84" s="134">
        <f>V77/$B97</f>
        <v>0.296614627996432</v>
      </c>
      <c r="W84" s="134">
        <f>W77/$B97</f>
        <v>0.313531641489272</v>
      </c>
      <c r="X84" s="134">
        <f>X77/$B97</f>
        <v>0.327911102958188</v>
      </c>
      <c r="Y84" s="134">
        <f>Y77/$B97</f>
        <v>0.340133645206768</v>
      </c>
      <c r="Z84" s="134">
        <f>Z77/$B97</f>
        <v>0.35052280611806</v>
      </c>
      <c r="AA84" s="134">
        <f>AA77/$B97</f>
        <v>0.359353592892658</v>
      </c>
      <c r="AB84" s="134">
        <f>AB77/$B97</f>
        <v>0.347235915497222</v>
      </c>
      <c r="AC84" s="134">
        <f>AC77/$B97</f>
        <v>0.4408228897111</v>
      </c>
      <c r="AD84" s="134">
        <f>AD77/$B97</f>
        <v>0.520371817792896</v>
      </c>
      <c r="AE84" s="134">
        <f>AE77/$B97</f>
        <v>0.587988406662423</v>
      </c>
      <c r="AF84" s="134">
        <f>AF77/$B97</f>
        <v>0.645462507201527</v>
      </c>
      <c r="AG84" s="134">
        <f>AG77/$B97</f>
        <v>0.694315492659758</v>
      </c>
      <c r="AH84" s="134">
        <f>AH77/$B97</f>
        <v>0.735840530299258</v>
      </c>
      <c r="AI84" s="134">
        <f>AI77/$B97</f>
        <v>0.771136812292827</v>
      </c>
      <c r="AJ84" s="134">
        <f>AJ77/$B97</f>
        <v>0.801138651987369</v>
      </c>
      <c r="AK84" s="134">
        <f>AK77/$B97</f>
        <v>0.8266402157277311</v>
      </c>
      <c r="AL84" s="134">
        <f>AL77/$B97</f>
        <v>0.848316544907035</v>
      </c>
      <c r="AM84" s="134">
        <f>AM77/$B97</f>
        <v>0.866741424709438</v>
      </c>
      <c r="AN84" s="135">
        <f>SUM((L$2+M$2+N$2+O$2)/$B97)</f>
        <v>0.264981861715162</v>
      </c>
      <c r="AO84" s="135">
        <f>SUM((M$2+N$2+O$2+P$2)/$B97)</f>
        <v>0.363719723551605</v>
      </c>
      <c r="AP84" s="136">
        <f>SUM((N$2+O$2+P$2+Q$2)/$B97)</f>
        <v>0.475889725320745</v>
      </c>
    </row>
    <row r="85" ht="20.45" customHeight="1">
      <c r="A85" t="s" s="98">
        <v>79</v>
      </c>
      <c r="B85" s="111"/>
      <c r="C85" s="112">
        <f>SUM(C86:C88)</f>
        <v>-2000000</v>
      </c>
      <c r="D85" s="101">
        <f>SUM(D86:D88)</f>
        <v>-2000000</v>
      </c>
      <c r="E85" s="101">
        <f>SUM(E86:E88)</f>
        <v>0</v>
      </c>
      <c r="F85" s="101">
        <f>SUM(F86:F88)</f>
        <v>0</v>
      </c>
      <c r="G85" s="101">
        <f>SUM(G86:G88)</f>
        <v>0</v>
      </c>
      <c r="H85" s="101">
        <f>SUM(H86:H88)</f>
        <v>0</v>
      </c>
      <c r="I85" s="101">
        <f>SUM(I86:I88)</f>
        <v>0</v>
      </c>
      <c r="J85" s="101">
        <f>SUM(J86:J88)</f>
        <v>0</v>
      </c>
      <c r="K85" s="101">
        <f>SUM(K86:K88)</f>
        <v>0</v>
      </c>
      <c r="L85" s="101">
        <f>SUM(L86:L88)</f>
        <v>0</v>
      </c>
      <c r="M85" s="101">
        <f>SUM(M86:M88)</f>
        <v>0</v>
      </c>
      <c r="N85" s="101">
        <f>SUM(N86:N88)</f>
        <v>0</v>
      </c>
      <c r="O85" s="101">
        <f>SUM(O86:O88)</f>
        <v>0</v>
      </c>
      <c r="P85" s="101">
        <f>SUM(P86:P88)</f>
        <v>0</v>
      </c>
      <c r="Q85" s="101">
        <f>SUM(Q86:Q88)</f>
        <v>0</v>
      </c>
      <c r="R85" s="101">
        <f>SUM(R86:R88)</f>
        <v>0</v>
      </c>
      <c r="S85" s="101">
        <f>SUM(S86:S88)</f>
        <v>0</v>
      </c>
      <c r="T85" s="101">
        <f>SUM(T86:T88)</f>
        <v>0</v>
      </c>
      <c r="U85" s="101">
        <f>SUM(U86:U88)</f>
        <v>0</v>
      </c>
      <c r="V85" s="101">
        <f>SUM(V86:V88)</f>
        <v>0</v>
      </c>
      <c r="W85" s="101">
        <f>SUM(W86:W88)</f>
        <v>0</v>
      </c>
      <c r="X85" s="101">
        <f>SUM(X86:X88)</f>
        <v>0</v>
      </c>
      <c r="Y85" s="101">
        <f>SUM(Y86:Y88)</f>
        <v>0</v>
      </c>
      <c r="Z85" s="101">
        <f>SUM(Z86:Z88)</f>
        <v>0</v>
      </c>
      <c r="AA85" s="101">
        <f>SUM(AA86:AA88)</f>
        <v>0</v>
      </c>
      <c r="AB85" s="101">
        <f>SUM(AB86:AB88)</f>
        <v>0</v>
      </c>
      <c r="AC85" s="101">
        <f>SUM(AC86:AC88)</f>
        <v>0</v>
      </c>
      <c r="AD85" s="101">
        <f>SUM(AD86:AD88)</f>
        <v>0</v>
      </c>
      <c r="AE85" s="101">
        <f>SUM(AE86:AE88)</f>
        <v>0</v>
      </c>
      <c r="AF85" s="101">
        <f>SUM(AF86:AF88)</f>
        <v>0</v>
      </c>
      <c r="AG85" s="101">
        <f>SUM(AG86:AG88)</f>
        <v>0</v>
      </c>
      <c r="AH85" s="101">
        <f>SUM(AH86:AH88)</f>
        <v>0</v>
      </c>
      <c r="AI85" s="101">
        <f>SUM(AI86:AI88)</f>
        <v>0</v>
      </c>
      <c r="AJ85" s="101">
        <f>SUM(AJ86:AJ88)</f>
        <v>0</v>
      </c>
      <c r="AK85" s="101">
        <f>SUM(AK86:AK88)</f>
        <v>0</v>
      </c>
      <c r="AL85" s="101">
        <f>SUM(AL86:AL88)</f>
        <v>0</v>
      </c>
      <c r="AM85" s="101">
        <f>SUM(AM86:AM88)</f>
        <v>0</v>
      </c>
      <c r="AN85" s="101"/>
      <c r="AO85" s="101"/>
      <c r="AP85" s="137"/>
    </row>
    <row r="86" ht="20.45" customHeight="1">
      <c r="A86" t="s" s="37">
        <v>80</v>
      </c>
      <c r="B86" s="97">
        <v>2000000</v>
      </c>
      <c r="C86" s="65">
        <f>SUM(D86:M86)</f>
        <v>-2000000</v>
      </c>
      <c r="D86" s="66">
        <v>-2000000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29"/>
      <c r="AO86" s="29"/>
      <c r="AP86" s="30"/>
    </row>
    <row r="87" ht="20.45" customHeight="1">
      <c r="A87" s="138"/>
      <c r="B87" s="97"/>
      <c r="C87" s="75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67"/>
      <c r="AO87" s="67"/>
      <c r="AP87" s="68"/>
    </row>
    <row r="88" ht="20.45" customHeight="1">
      <c r="A88" s="138"/>
      <c r="B88" s="97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29"/>
      <c r="AO88" s="29"/>
      <c r="AP88" s="30"/>
    </row>
    <row r="89" ht="20.45" customHeight="1">
      <c r="A89" s="138"/>
      <c r="B89" s="97"/>
      <c r="C89" s="75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67"/>
      <c r="AO89" s="67"/>
      <c r="AP89" s="68"/>
    </row>
    <row r="90" ht="32.45" customHeight="1">
      <c r="A90" t="s" s="98">
        <v>81</v>
      </c>
      <c r="B90" s="111"/>
      <c r="C90" s="112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37"/>
    </row>
    <row r="91" ht="32.45" customHeight="1">
      <c r="A91" t="s" s="98">
        <v>82</v>
      </c>
      <c r="B91" s="111"/>
      <c r="C91" s="112"/>
      <c r="D91" s="101"/>
      <c r="E91" s="101">
        <f>D75</f>
        <v>0</v>
      </c>
      <c r="F91" s="101"/>
      <c r="G91" s="101"/>
      <c r="H91" s="101">
        <f>SUM(E75:G75)</f>
        <v>0</v>
      </c>
      <c r="I91" s="101"/>
      <c r="J91" s="101"/>
      <c r="K91" s="101">
        <f>SUM(H75:J75)</f>
        <v>0</v>
      </c>
      <c r="L91" s="101"/>
      <c r="M91" s="101"/>
      <c r="N91" s="101">
        <f>SUM(K75:M75)</f>
        <v>-43962.1045005513</v>
      </c>
      <c r="O91" s="101">
        <f>SUM(N75:O75)</f>
        <v>-169116.093579683</v>
      </c>
      <c r="P91" s="101">
        <f>SUM(O75:P75)</f>
        <v>-197335.198275183</v>
      </c>
      <c r="Q91" s="101">
        <f>SUM(P75:Q75)</f>
        <v>-213558.118533906</v>
      </c>
      <c r="R91" s="101">
        <f>SUM(Q75:R75)</f>
        <v>-280285.600753821</v>
      </c>
      <c r="S91" s="101">
        <f>SUM(R75:S75)</f>
        <v>-337003.960640748</v>
      </c>
      <c r="T91" s="101">
        <f>SUM(S75:T75)</f>
        <v>-385214.566544637</v>
      </c>
      <c r="U91" s="101">
        <f>SUM(T75:U75)</f>
        <v>-426193.581562941</v>
      </c>
      <c r="V91" s="101">
        <f>SUM(U75:V75)</f>
        <v>-461025.7443285</v>
      </c>
      <c r="W91" s="101">
        <f>SUM(V75:W75)</f>
        <v>-490633.082679225</v>
      </c>
      <c r="X91" s="101">
        <f>SUM(W75:X75)</f>
        <v>-515799.320277339</v>
      </c>
      <c r="Y91" s="101">
        <f>SUM(X75:Y75)</f>
        <v>-537190.622235738</v>
      </c>
      <c r="Z91" s="101">
        <f>SUM(Y75:Z75)</f>
        <v>-555373.2289003771</v>
      </c>
      <c r="AA91" s="101">
        <f>SUM(Z75:AA75)</f>
        <v>-570828.44456532</v>
      </c>
      <c r="AB91" s="101">
        <f>SUM(AA75:AB75)</f>
        <v>-568185.377880522</v>
      </c>
      <c r="AC91" s="101">
        <f>SUM(AB75:AC75)</f>
        <v>-633696.771198444</v>
      </c>
      <c r="AD91" s="101">
        <f>SUM(AC75:AD75)</f>
        <v>-772919.4555186779</v>
      </c>
      <c r="AE91" s="101">
        <f>SUM(AD75:AE75)</f>
        <v>-891258.737190876</v>
      </c>
      <c r="AF91" s="101">
        <f>SUM(AE75:AF75)</f>
        <v>-991847.126612247</v>
      </c>
      <c r="AG91" s="101">
        <f>SUM(AF75:AG75)</f>
        <v>-1077347.25762041</v>
      </c>
      <c r="AH91" s="101">
        <f>SUM(AG75:AH75)</f>
        <v>-1150022.36897735</v>
      </c>
      <c r="AI91" s="101">
        <f>SUM(AH75:AI75)</f>
        <v>-1211796.21363075</v>
      </c>
      <c r="AJ91" s="101">
        <f>SUM(AI75:AJ75)</f>
        <v>-1264303.98158614</v>
      </c>
      <c r="AK91" s="101">
        <f>SUM(AJ75:AK75)</f>
        <v>-1308935.58434822</v>
      </c>
      <c r="AL91" s="101">
        <f>SUM(AK75:AL75)</f>
        <v>-1346872.44669599</v>
      </c>
      <c r="AM91" s="101">
        <f>SUM(AL75:AM75)</f>
        <v>-1379118.77969159</v>
      </c>
      <c r="AN91" s="67">
        <f>SUM(D91:O91)</f>
        <v>-213078.198080234</v>
      </c>
      <c r="AO91" s="67">
        <f>SUM(P91:AA91)</f>
        <v>-4970441.46929774</v>
      </c>
      <c r="AP91" s="68">
        <f>SUM(AB91:AM91)</f>
        <v>-12596304.1009512</v>
      </c>
    </row>
    <row r="92" ht="20.45" customHeight="1">
      <c r="A92" s="138"/>
      <c r="B92" s="97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29"/>
      <c r="AO92" s="29"/>
      <c r="AP92" s="30"/>
    </row>
    <row r="93" ht="32.45" customHeight="1">
      <c r="A93" t="s" s="92">
        <v>83</v>
      </c>
      <c r="B93" s="97"/>
      <c r="C93" s="104"/>
      <c r="D93" s="67">
        <f>D70+D91+D90+D85</f>
        <v>-5617200</v>
      </c>
      <c r="E93" s="67">
        <f>E70+E91+E90+E85</f>
        <v>-3617200</v>
      </c>
      <c r="F93" s="67">
        <f>F70+F91+F90+F85</f>
        <v>-3617200</v>
      </c>
      <c r="G93" s="67">
        <f>G70+G91+G90+G85</f>
        <v>-3617200</v>
      </c>
      <c r="H93" s="67">
        <f>H70+H91+H90+H85</f>
        <v>-3617200</v>
      </c>
      <c r="I93" s="67">
        <f>I70+I91+I90+I85</f>
        <v>-3617200</v>
      </c>
      <c r="J93" s="67">
        <f>J70+J91+J90+J85</f>
        <v>-1272312.68886719</v>
      </c>
      <c r="K93" s="67">
        <f>K70+K91+K90+K85</f>
        <v>-500757.23192138</v>
      </c>
      <c r="L93" s="67">
        <f>L70+L91+L90+L85</f>
        <v>311571.62344019</v>
      </c>
      <c r="M93" s="67">
        <f>M70+M91+M90+M85</f>
        <v>1153831.85991152</v>
      </c>
      <c r="N93" s="67">
        <f>N70+N91+N90+N85</f>
        <v>1973554.5594135</v>
      </c>
      <c r="O93" s="67">
        <f>O70+O91+O90+O85</f>
        <v>3450570.36182902</v>
      </c>
      <c r="P93" s="67">
        <f>P70+P91+P90+P85</f>
        <v>2760818.28882222</v>
      </c>
      <c r="Q93" s="67">
        <f>Q70+Q91+Q90+Q85</f>
        <v>3946892.34549889</v>
      </c>
      <c r="R93" s="67">
        <f>R70+R91+R90+R85</f>
        <v>4902117.29367408</v>
      </c>
      <c r="S93" s="67">
        <f>S70+S91+S90+S85</f>
        <v>5714058.49962295</v>
      </c>
      <c r="T93" s="67">
        <f>T70+T91+T90+T85</f>
        <v>6404208.52467956</v>
      </c>
      <c r="U93" s="67">
        <f>U70+U91+U90+U85</f>
        <v>6990836.04597756</v>
      </c>
      <c r="V93" s="67">
        <f>V70+V91+V90+V85</f>
        <v>7489469.439081</v>
      </c>
      <c r="W93" s="67">
        <f>W70+W91+W90+W85</f>
        <v>7913307.82321878</v>
      </c>
      <c r="X93" s="67">
        <f>X70+X91+X90+X85</f>
        <v>8273570.44973596</v>
      </c>
      <c r="Y93" s="67">
        <f>Y70+Y91+Y90+Y85</f>
        <v>8579793.68227556</v>
      </c>
      <c r="Z93" s="67">
        <f>Z70+Z91+Z90+Z85</f>
        <v>8840083.42993422</v>
      </c>
      <c r="AA93" s="67">
        <f>AA70+AA91+AA90+AA85</f>
        <v>9061329.715444081</v>
      </c>
      <c r="AB93" s="67">
        <f>AB70+AB91+AB90+AB85</f>
        <v>8739169.05812748</v>
      </c>
      <c r="AC93" s="67">
        <f>AC70+AC91+AC90+AC85</f>
        <v>11182174.4994084</v>
      </c>
      <c r="AD93" s="67">
        <f>AD70+AD91+AD90+AD85</f>
        <v>13175191.1244971</v>
      </c>
      <c r="AE93" s="67">
        <f>AE70+AE91+AE90+AE85</f>
        <v>14869255.2558225</v>
      </c>
      <c r="AF93" s="67">
        <f>AF70+AF91+AF90+AF85</f>
        <v>16309209.7674493</v>
      </c>
      <c r="AG93" s="67">
        <f>AG70+AG91+AG90+AG85</f>
        <v>17533171.1023319</v>
      </c>
      <c r="AH93" s="67">
        <f>AH70+AH91+AH90+AH85</f>
        <v>18573538.2369822</v>
      </c>
      <c r="AI93" s="67">
        <f>AI70+AI91+AI90+AI85</f>
        <v>19457850.3014348</v>
      </c>
      <c r="AJ93" s="67">
        <f>AJ70+AJ91+AJ90+AJ85</f>
        <v>20209515.5562197</v>
      </c>
      <c r="AK93" s="67">
        <f>AK70+AK91+AK90+AK85</f>
        <v>20848431.0227868</v>
      </c>
      <c r="AL93" s="67">
        <f>AL70+AL91+AL90+AL85</f>
        <v>21391509.1693688</v>
      </c>
      <c r="AM93" s="67">
        <f>AM70+AM91+AM90+AM85</f>
        <v>21853125.5939634</v>
      </c>
      <c r="AN93" s="67">
        <f>SUM(C93:N93)</f>
        <v>-22037311.8780234</v>
      </c>
      <c r="AO93" s="67">
        <f>SUM(P93:AA93)</f>
        <v>80876485.5379649</v>
      </c>
      <c r="AP93" s="68">
        <f>SUM(AB93:AM93)</f>
        <v>204142140.688392</v>
      </c>
    </row>
    <row r="94" ht="44.45" customHeight="1">
      <c r="A94" t="s" s="125">
        <v>84</v>
      </c>
      <c r="B94" s="64"/>
      <c r="C94" s="126">
        <f>B94+C93</f>
        <v>0</v>
      </c>
      <c r="D94" s="127">
        <f>C94+D93</f>
        <v>-5617200</v>
      </c>
      <c r="E94" s="127">
        <f>D94+E93</f>
        <v>-9234400</v>
      </c>
      <c r="F94" s="127">
        <f>E94+F93</f>
        <v>-12851600</v>
      </c>
      <c r="G94" s="127">
        <f>F94+G93</f>
        <v>-16468800</v>
      </c>
      <c r="H94" s="127">
        <f>G94+H93</f>
        <v>-20086000</v>
      </c>
      <c r="I94" s="127">
        <f>H94+I93</f>
        <v>-23703200</v>
      </c>
      <c r="J94" s="127">
        <f>I94+J93</f>
        <v>-24975512.6888672</v>
      </c>
      <c r="K94" s="127">
        <f>J94+K93</f>
        <v>-25476269.9207886</v>
      </c>
      <c r="L94" s="127">
        <f>K94+L93</f>
        <v>-25164698.2973484</v>
      </c>
      <c r="M94" s="127">
        <f>L94+M93</f>
        <v>-24010866.4374369</v>
      </c>
      <c r="N94" s="127">
        <f>M94+N93</f>
        <v>-22037311.8780234</v>
      </c>
      <c r="O94" s="127">
        <f>N94+O93</f>
        <v>-18586741.5161944</v>
      </c>
      <c r="P94" s="127">
        <f>O94+P93</f>
        <v>-15825923.2273722</v>
      </c>
      <c r="Q94" s="127">
        <f>P94+Q93</f>
        <v>-11879030.8818733</v>
      </c>
      <c r="R94" s="127">
        <f>Q94+R93</f>
        <v>-6976913.58819922</v>
      </c>
      <c r="S94" s="127">
        <f>R94+S93</f>
        <v>-1262855.08857627</v>
      </c>
      <c r="T94" s="127">
        <f>S94+T93</f>
        <v>5141353.43610329</v>
      </c>
      <c r="U94" s="127">
        <f>T94+U93</f>
        <v>12132189.4820809</v>
      </c>
      <c r="V94" s="127">
        <f>U94+V93</f>
        <v>19621658.9211619</v>
      </c>
      <c r="W94" s="127">
        <f>V94+W93</f>
        <v>27534966.7443807</v>
      </c>
      <c r="X94" s="127">
        <f>W94+X93</f>
        <v>35808537.1941167</v>
      </c>
      <c r="Y94" s="127">
        <f>X94+Y93</f>
        <v>44388330.8763923</v>
      </c>
      <c r="Z94" s="127">
        <f>Y94+Z93</f>
        <v>53228414.3063265</v>
      </c>
      <c r="AA94" s="127">
        <f>Z94+AA93</f>
        <v>62289744.0217706</v>
      </c>
      <c r="AB94" s="127">
        <f>AA94+AB93</f>
        <v>71028913.0798981</v>
      </c>
      <c r="AC94" s="127">
        <f>AB94+AC93</f>
        <v>82211087.5793065</v>
      </c>
      <c r="AD94" s="127">
        <f>AC94+AD93</f>
        <v>95386278.7038036</v>
      </c>
      <c r="AE94" s="127">
        <f>AD94+AE93</f>
        <v>110255533.959626</v>
      </c>
      <c r="AF94" s="127">
        <f>AE94+AF93</f>
        <v>126564743.727075</v>
      </c>
      <c r="AG94" s="127">
        <f>AF94+AG93</f>
        <v>144097914.829407</v>
      </c>
      <c r="AH94" s="127">
        <f>AG94+AH93</f>
        <v>162671453.066389</v>
      </c>
      <c r="AI94" s="127">
        <f>AH94+AI93</f>
        <v>182129303.367824</v>
      </c>
      <c r="AJ94" s="127">
        <f>AI94+AJ93</f>
        <v>202338818.924044</v>
      </c>
      <c r="AK94" s="127">
        <f>AJ94+AK93</f>
        <v>223187249.946831</v>
      </c>
      <c r="AL94" s="127">
        <f>AK94+AL93</f>
        <v>244578759.1162</v>
      </c>
      <c r="AM94" s="127">
        <f>AL94+AM93</f>
        <v>266431884.710163</v>
      </c>
      <c r="AN94" s="127"/>
      <c r="AO94" s="127"/>
      <c r="AP94" s="139"/>
    </row>
    <row r="95" ht="20.45" customHeight="1">
      <c r="A95" s="138"/>
      <c r="B95" s="97"/>
      <c r="C95" s="7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67"/>
      <c r="AO95" s="67"/>
      <c r="AP95" s="68"/>
    </row>
    <row r="96" ht="32.45" customHeight="1">
      <c r="A96" t="s" s="98">
        <v>85</v>
      </c>
      <c r="B96" s="111"/>
      <c r="C96" s="112">
        <f>C97</f>
        <v>0</v>
      </c>
      <c r="D96" s="101">
        <f>D97</f>
        <v>6000000</v>
      </c>
      <c r="E96" s="101">
        <f>E97</f>
        <v>4000000</v>
      </c>
      <c r="F96" s="101">
        <f>F97</f>
        <v>4000000</v>
      </c>
      <c r="G96" s="101">
        <f>G97</f>
        <v>4000000</v>
      </c>
      <c r="H96" s="101">
        <f>H97</f>
        <v>3000000</v>
      </c>
      <c r="I96" s="101">
        <f>I97</f>
        <v>3000000</v>
      </c>
      <c r="J96" s="101">
        <f>J97</f>
        <v>1000000</v>
      </c>
      <c r="K96" s="101">
        <f>K97</f>
        <v>1000000</v>
      </c>
      <c r="L96" s="101">
        <f>L97</f>
        <v>0</v>
      </c>
      <c r="M96" s="101">
        <f>M97</f>
        <v>0</v>
      </c>
      <c r="N96" s="101">
        <f>N97</f>
        <v>0</v>
      </c>
      <c r="O96" s="101">
        <f>O97</f>
        <v>0</v>
      </c>
      <c r="P96" s="101">
        <f>P97</f>
        <v>0</v>
      </c>
      <c r="Q96" s="101">
        <f>Q97</f>
        <v>0</v>
      </c>
      <c r="R96" s="101">
        <f>R97</f>
        <v>0</v>
      </c>
      <c r="S96" s="101">
        <f>S97</f>
        <v>0</v>
      </c>
      <c r="T96" s="101">
        <f>T97</f>
        <v>0</v>
      </c>
      <c r="U96" s="101">
        <f>U97</f>
        <v>0</v>
      </c>
      <c r="V96" s="101">
        <f>V97</f>
        <v>0</v>
      </c>
      <c r="W96" s="101">
        <f>W97</f>
        <v>0</v>
      </c>
      <c r="X96" s="101">
        <f>X97</f>
        <v>0</v>
      </c>
      <c r="Y96" s="101">
        <f>Y97</f>
        <v>0</v>
      </c>
      <c r="Z96" s="101">
        <f>Z97</f>
        <v>0</v>
      </c>
      <c r="AA96" s="101">
        <f>AA97</f>
        <v>0</v>
      </c>
      <c r="AB96" s="101">
        <f>AB97</f>
        <v>0</v>
      </c>
      <c r="AC96" s="101">
        <f>AC97</f>
        <v>0</v>
      </c>
      <c r="AD96" s="101">
        <f>AD97</f>
        <v>0</v>
      </c>
      <c r="AE96" s="101">
        <f>AE97</f>
        <v>0</v>
      </c>
      <c r="AF96" s="101">
        <f>AF97</f>
        <v>0</v>
      </c>
      <c r="AG96" s="101">
        <f>AG97</f>
        <v>0</v>
      </c>
      <c r="AH96" s="101">
        <f>AH97</f>
        <v>0</v>
      </c>
      <c r="AI96" s="101">
        <f>AI97</f>
        <v>0</v>
      </c>
      <c r="AJ96" s="101">
        <f>AJ97</f>
        <v>0</v>
      </c>
      <c r="AK96" s="101">
        <f>AK97</f>
        <v>0</v>
      </c>
      <c r="AL96" s="101">
        <f>AL97</f>
        <v>0</v>
      </c>
      <c r="AM96" s="101">
        <f>AM97</f>
        <v>0</v>
      </c>
      <c r="AN96" s="101"/>
      <c r="AO96" s="101"/>
      <c r="AP96" s="137"/>
    </row>
    <row r="97" ht="32.45" customHeight="1">
      <c r="A97" t="s" s="37">
        <v>86</v>
      </c>
      <c r="B97" s="69">
        <f>SUM(D97:K97)</f>
        <v>26000000</v>
      </c>
      <c r="C97" s="75"/>
      <c r="D97" s="76">
        <v>6000000</v>
      </c>
      <c r="E97" s="76">
        <v>4000000</v>
      </c>
      <c r="F97" s="76">
        <v>4000000</v>
      </c>
      <c r="G97" s="76">
        <v>4000000</v>
      </c>
      <c r="H97" s="76">
        <v>3000000</v>
      </c>
      <c r="I97" s="76">
        <v>3000000</v>
      </c>
      <c r="J97" s="76">
        <v>1000000</v>
      </c>
      <c r="K97" s="76">
        <v>1000000</v>
      </c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67"/>
      <c r="AO97" s="67"/>
      <c r="AP97" s="68"/>
    </row>
    <row r="98" ht="32.45" customHeight="1">
      <c r="A98" t="s" s="92">
        <v>87</v>
      </c>
      <c r="B98" s="97"/>
      <c r="C98" s="65">
        <f>C97</f>
        <v>0</v>
      </c>
      <c r="D98" s="66">
        <f>C98+D96</f>
        <v>6000000</v>
      </c>
      <c r="E98" s="66">
        <f>D98+E96</f>
        <v>10000000</v>
      </c>
      <c r="F98" s="66">
        <f>E98+F96</f>
        <v>14000000</v>
      </c>
      <c r="G98" s="66">
        <f>F98+G96</f>
        <v>18000000</v>
      </c>
      <c r="H98" s="66">
        <f>G98+H96</f>
        <v>21000000</v>
      </c>
      <c r="I98" s="66">
        <f>H98+I96</f>
        <v>24000000</v>
      </c>
      <c r="J98" s="66">
        <f>I98+J96</f>
        <v>25000000</v>
      </c>
      <c r="K98" s="66">
        <f>J98+K96</f>
        <v>26000000</v>
      </c>
      <c r="L98" s="66">
        <f>K98+L96</f>
        <v>26000000</v>
      </c>
      <c r="M98" s="66">
        <f>L98+M96</f>
        <v>26000000</v>
      </c>
      <c r="N98" s="66">
        <f>M98+N96</f>
        <v>26000000</v>
      </c>
      <c r="O98" s="66">
        <f>N98+O96</f>
        <v>26000000</v>
      </c>
      <c r="P98" s="66">
        <f>O98+P96</f>
        <v>26000000</v>
      </c>
      <c r="Q98" s="66">
        <f>P98+Q96</f>
        <v>26000000</v>
      </c>
      <c r="R98" s="66">
        <f>Q98+R96</f>
        <v>26000000</v>
      </c>
      <c r="S98" s="66">
        <f>R98+S96</f>
        <v>26000000</v>
      </c>
      <c r="T98" s="66">
        <f>S98+T96</f>
        <v>26000000</v>
      </c>
      <c r="U98" s="66">
        <f>T98+U96</f>
        <v>26000000</v>
      </c>
      <c r="V98" s="66">
        <f>U98+V96</f>
        <v>26000000</v>
      </c>
      <c r="W98" s="66">
        <f>V98+W96</f>
        <v>26000000</v>
      </c>
      <c r="X98" s="66">
        <f>W98+X96</f>
        <v>26000000</v>
      </c>
      <c r="Y98" s="66">
        <f>X98+Y96</f>
        <v>26000000</v>
      </c>
      <c r="Z98" s="66">
        <f>Y98+Z96</f>
        <v>26000000</v>
      </c>
      <c r="AA98" s="66">
        <f>Z98+AA96</f>
        <v>26000000</v>
      </c>
      <c r="AB98" s="66">
        <f>AA98+AB96</f>
        <v>26000000</v>
      </c>
      <c r="AC98" s="66">
        <f>AB98+AC96</f>
        <v>26000000</v>
      </c>
      <c r="AD98" s="66">
        <f>AC98+AD96</f>
        <v>26000000</v>
      </c>
      <c r="AE98" s="66">
        <f>AD98+AE96</f>
        <v>26000000</v>
      </c>
      <c r="AF98" s="66">
        <f>AE98+AF96</f>
        <v>26000000</v>
      </c>
      <c r="AG98" s="66">
        <f>AF98+AG96</f>
        <v>26000000</v>
      </c>
      <c r="AH98" s="66">
        <f>AG98+AH96</f>
        <v>26000000</v>
      </c>
      <c r="AI98" s="66">
        <f>AH98+AI96</f>
        <v>26000000</v>
      </c>
      <c r="AJ98" s="66">
        <f>AI98+AJ96</f>
        <v>26000000</v>
      </c>
      <c r="AK98" s="66">
        <f>AJ98+AK96</f>
        <v>26000000</v>
      </c>
      <c r="AL98" s="66">
        <f>AK98+AL96</f>
        <v>26000000</v>
      </c>
      <c r="AM98" s="66">
        <f>AL98+AM96</f>
        <v>26000000</v>
      </c>
      <c r="AN98" s="29"/>
      <c r="AO98" s="29"/>
      <c r="AP98" s="30"/>
    </row>
    <row r="99" ht="20.45" customHeight="1">
      <c r="A99" s="138"/>
      <c r="B99" s="97"/>
      <c r="C99" s="7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67"/>
      <c r="AO99" s="67"/>
      <c r="AP99" s="68"/>
    </row>
    <row r="100" ht="32.45" customHeight="1">
      <c r="A100" t="s" s="92">
        <v>88</v>
      </c>
      <c r="B100" s="97"/>
      <c r="C100" s="65">
        <f>C93+C96</f>
        <v>0</v>
      </c>
      <c r="D100" s="66">
        <f>D93+D96</f>
        <v>382800</v>
      </c>
      <c r="E100" s="66">
        <f>E93+E96</f>
        <v>382800</v>
      </c>
      <c r="F100" s="66">
        <f>F93+F96</f>
        <v>382800</v>
      </c>
      <c r="G100" s="66">
        <f>G93+G96</f>
        <v>382800</v>
      </c>
      <c r="H100" s="66">
        <f>H93+H96</f>
        <v>-617200</v>
      </c>
      <c r="I100" s="66">
        <f>I93+I96</f>
        <v>-617200</v>
      </c>
      <c r="J100" s="66">
        <f>J93+J96</f>
        <v>-272312.68886719</v>
      </c>
      <c r="K100" s="66">
        <f>K93+K96</f>
        <v>499242.76807862</v>
      </c>
      <c r="L100" s="66">
        <f>L93+L96</f>
        <v>311571.62344019</v>
      </c>
      <c r="M100" s="66">
        <f>M93+M96</f>
        <v>1153831.85991152</v>
      </c>
      <c r="N100" s="66">
        <f>N93+N96</f>
        <v>1973554.5594135</v>
      </c>
      <c r="O100" s="66">
        <f>O93+O96</f>
        <v>3450570.36182902</v>
      </c>
      <c r="P100" s="66">
        <f>P93+P96</f>
        <v>2760818.28882222</v>
      </c>
      <c r="Q100" s="66">
        <f>Q93+Q96</f>
        <v>3946892.34549889</v>
      </c>
      <c r="R100" s="66">
        <f>R93+R96</f>
        <v>4902117.29367408</v>
      </c>
      <c r="S100" s="66">
        <f>S93+S96</f>
        <v>5714058.49962295</v>
      </c>
      <c r="T100" s="66">
        <f>T93+T96</f>
        <v>6404208.52467956</v>
      </c>
      <c r="U100" s="66">
        <f>U93+U96</f>
        <v>6990836.04597756</v>
      </c>
      <c r="V100" s="66">
        <f>V93+V96</f>
        <v>7489469.439081</v>
      </c>
      <c r="W100" s="66">
        <f>W93+W96</f>
        <v>7913307.82321878</v>
      </c>
      <c r="X100" s="66">
        <f>X93+X96</f>
        <v>8273570.44973596</v>
      </c>
      <c r="Y100" s="66">
        <f>Y93+Y96</f>
        <v>8579793.68227556</v>
      </c>
      <c r="Z100" s="66">
        <f>Z93+Z96</f>
        <v>8840083.42993422</v>
      </c>
      <c r="AA100" s="66">
        <f>AA93+AA96</f>
        <v>9061329.715444081</v>
      </c>
      <c r="AB100" s="66">
        <f>AB93+AB96</f>
        <v>8739169.05812748</v>
      </c>
      <c r="AC100" s="66">
        <f>AC93+AC96</f>
        <v>11182174.4994084</v>
      </c>
      <c r="AD100" s="66">
        <f>AD93+AD96</f>
        <v>13175191.1244971</v>
      </c>
      <c r="AE100" s="66">
        <f>AE93+AE96</f>
        <v>14869255.2558225</v>
      </c>
      <c r="AF100" s="66">
        <f>AF93+AF96</f>
        <v>16309209.7674493</v>
      </c>
      <c r="AG100" s="66">
        <f>AG93+AG96</f>
        <v>17533171.1023319</v>
      </c>
      <c r="AH100" s="66">
        <f>AH93+AH96</f>
        <v>18573538.2369822</v>
      </c>
      <c r="AI100" s="66">
        <f>AI93+AI96</f>
        <v>19457850.3014348</v>
      </c>
      <c r="AJ100" s="66">
        <f>AJ93+AJ96</f>
        <v>20209515.5562197</v>
      </c>
      <c r="AK100" s="66">
        <f>AK93+AK96</f>
        <v>20848431.0227868</v>
      </c>
      <c r="AL100" s="66">
        <f>AL93+AL96</f>
        <v>21391509.1693688</v>
      </c>
      <c r="AM100" s="66">
        <f>AM93+AM96</f>
        <v>21853125.5939634</v>
      </c>
      <c r="AN100" s="29">
        <f>SUM(C100:O100)</f>
        <v>7413258.48380566</v>
      </c>
      <c r="AO100" s="29">
        <f>SUM(P100:AA100)</f>
        <v>80876485.5379649</v>
      </c>
      <c r="AP100" s="30">
        <f>SUM(AB100:AM100)</f>
        <v>204142140.688392</v>
      </c>
    </row>
    <row r="101" ht="32.45" customHeight="1">
      <c r="A101" t="s" s="98">
        <v>89</v>
      </c>
      <c r="B101" s="111"/>
      <c r="C101" s="112">
        <f>B101+C100</f>
        <v>0</v>
      </c>
      <c r="D101" s="101">
        <f>C101+D100</f>
        <v>382800</v>
      </c>
      <c r="E101" s="101">
        <f>D101+E100</f>
        <v>765600</v>
      </c>
      <c r="F101" s="101">
        <f>E101+F100</f>
        <v>1148400</v>
      </c>
      <c r="G101" s="101">
        <f>F101+G100</f>
        <v>1531200</v>
      </c>
      <c r="H101" s="101">
        <f>G101+H100</f>
        <v>914000</v>
      </c>
      <c r="I101" s="101">
        <f>H101+I100</f>
        <v>296800</v>
      </c>
      <c r="J101" s="101">
        <f>I101+J100</f>
        <v>24487.31113281</v>
      </c>
      <c r="K101" s="101">
        <f>J101+K100</f>
        <v>523730.07921143</v>
      </c>
      <c r="L101" s="101">
        <f>K101+L100</f>
        <v>835301.70265162</v>
      </c>
      <c r="M101" s="101">
        <f>L101+M100</f>
        <v>1989133.56256314</v>
      </c>
      <c r="N101" s="101">
        <f>M101+N100</f>
        <v>3962688.12197664</v>
      </c>
      <c r="O101" s="101">
        <f>N101+O100</f>
        <v>7413258.48380566</v>
      </c>
      <c r="P101" s="101">
        <f>O101+P100</f>
        <v>10174076.7726279</v>
      </c>
      <c r="Q101" s="101">
        <f>P101+Q100</f>
        <v>14120969.1181268</v>
      </c>
      <c r="R101" s="101">
        <f>Q101+R100</f>
        <v>19023086.4118009</v>
      </c>
      <c r="S101" s="101">
        <f>R101+S100</f>
        <v>24737144.9114239</v>
      </c>
      <c r="T101" s="101">
        <f>S101+T100</f>
        <v>31141353.4361035</v>
      </c>
      <c r="U101" s="101">
        <f>T101+U100</f>
        <v>38132189.4820811</v>
      </c>
      <c r="V101" s="101">
        <f>U101+V100</f>
        <v>45621658.9211621</v>
      </c>
      <c r="W101" s="101">
        <f>V101+W100</f>
        <v>53534966.7443809</v>
      </c>
      <c r="X101" s="101">
        <f>W101+X100</f>
        <v>61808537.1941169</v>
      </c>
      <c r="Y101" s="101">
        <f>X101+Y100</f>
        <v>70388330.8763925</v>
      </c>
      <c r="Z101" s="101">
        <f>Y101+Z100</f>
        <v>79228414.3063267</v>
      </c>
      <c r="AA101" s="101">
        <f>Z101+AA100</f>
        <v>88289744.02177081</v>
      </c>
      <c r="AB101" s="101">
        <f>AA101+AB100</f>
        <v>97028913.0798983</v>
      </c>
      <c r="AC101" s="101">
        <f>AB101+AC100</f>
        <v>108211087.579307</v>
      </c>
      <c r="AD101" s="101">
        <f>AC101+AD100</f>
        <v>121386278.703804</v>
      </c>
      <c r="AE101" s="101">
        <f>AD101+AE100</f>
        <v>136255533.959627</v>
      </c>
      <c r="AF101" s="101">
        <f>AE101+AF100</f>
        <v>152564743.727076</v>
      </c>
      <c r="AG101" s="101">
        <f>AF101+AG100</f>
        <v>170097914.829408</v>
      </c>
      <c r="AH101" s="101">
        <f>AG101+AH100</f>
        <v>188671453.06639</v>
      </c>
      <c r="AI101" s="101">
        <f>AH101+AI100</f>
        <v>208129303.367825</v>
      </c>
      <c r="AJ101" s="101">
        <f>AI101+AJ100</f>
        <v>228338818.924045</v>
      </c>
      <c r="AK101" s="101">
        <f>AJ101+AK100</f>
        <v>249187249.946832</v>
      </c>
      <c r="AL101" s="101">
        <f>AK101+AL100</f>
        <v>270578759.116201</v>
      </c>
      <c r="AM101" s="101">
        <f>AL101+AM100</f>
        <v>292431884.710164</v>
      </c>
      <c r="AN101" s="101"/>
      <c r="AO101" s="101"/>
      <c r="AP101" s="137"/>
    </row>
    <row r="102" ht="20.45" customHeight="1">
      <c r="A102" s="138"/>
      <c r="B102" s="140"/>
      <c r="C102" s="141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3"/>
      <c r="AO102" s="143"/>
      <c r="AP102" s="144"/>
    </row>
    <row r="103" ht="20.05" customHeight="1">
      <c r="A103" s="145"/>
      <c r="B103" s="146"/>
      <c r="C103" s="147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9"/>
      <c r="AO103" s="149"/>
      <c r="AP103" s="150"/>
    </row>
  </sheetData>
  <mergeCells count="1">
    <mergeCell ref="A1:AP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 Light,Regular"&amp;10&amp;K000000&amp;P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17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29.0859" style="151" customWidth="1"/>
    <col min="2" max="6" width="19.5859" style="151" customWidth="1"/>
    <col min="7" max="16384" width="16.3516" style="151" customWidth="1"/>
  </cols>
  <sheetData>
    <row r="1" ht="202.65" customHeight="1"/>
    <row r="2" ht="18.55" customHeight="1">
      <c r="A2" s="152"/>
      <c r="B2" t="s" s="153">
        <v>90</v>
      </c>
      <c r="C2" t="s" s="153">
        <v>91</v>
      </c>
      <c r="D2" s="154"/>
      <c r="E2" t="s" s="153">
        <v>92</v>
      </c>
      <c r="F2" s="154"/>
    </row>
    <row r="3" ht="18.75" customHeight="1">
      <c r="A3" s="155"/>
      <c r="B3" t="s" s="156">
        <v>93</v>
      </c>
      <c r="C3" t="s" s="156">
        <v>94</v>
      </c>
      <c r="D3" t="s" s="156">
        <v>95</v>
      </c>
      <c r="E3" t="s" s="156">
        <v>96</v>
      </c>
      <c r="F3" t="s" s="156">
        <v>97</v>
      </c>
    </row>
    <row r="4" ht="18.75" customHeight="1">
      <c r="A4" t="s" s="157">
        <v>98</v>
      </c>
      <c r="B4" t="s" s="158">
        <v>99</v>
      </c>
      <c r="C4" t="s" s="159">
        <v>99</v>
      </c>
      <c r="D4" t="s" s="159">
        <v>99</v>
      </c>
      <c r="E4" t="s" s="159">
        <v>100</v>
      </c>
      <c r="F4" t="s" s="159">
        <v>100</v>
      </c>
    </row>
    <row r="5" ht="32.55" customHeight="1">
      <c r="A5" t="s" s="160">
        <v>101</v>
      </c>
      <c r="B5" s="161">
        <f>'Бизнес-план'!C10</f>
        <v>2500</v>
      </c>
      <c r="C5" s="162">
        <f>'Бизнес-план'!I10</f>
        <v>21704.5566015625</v>
      </c>
      <c r="D5" s="162">
        <f>'Бизнес-план'!O10</f>
        <v>28947.5458216347</v>
      </c>
      <c r="E5" s="162">
        <f>'Бизнес-план'!U10</f>
        <v>52440.918510162</v>
      </c>
      <c r="F5" s="162">
        <f>'Бизнес-план'!AA10</f>
        <v>61301.4326400376</v>
      </c>
    </row>
    <row r="6" ht="18.55" customHeight="1">
      <c r="A6" t="s" s="160">
        <v>102</v>
      </c>
      <c r="B6" s="163">
        <v>0</v>
      </c>
      <c r="C6" s="164">
        <v>0</v>
      </c>
      <c r="D6" s="162">
        <f>SUM('Бизнес-план'!J13:O13)</f>
        <v>5406.547336377180</v>
      </c>
      <c r="E6" s="162">
        <f>SUM('Бизнес-план'!P13:U13)</f>
        <v>13343.5444049173</v>
      </c>
      <c r="F6" s="162">
        <f>SUM('Бизнес-план'!V13:AA13)</f>
        <v>17489.5209965352</v>
      </c>
    </row>
    <row r="7" ht="18.55" customHeight="1">
      <c r="A7" t="s" s="160">
        <v>103</v>
      </c>
      <c r="B7" s="163">
        <v>0</v>
      </c>
      <c r="C7" s="164">
        <v>0</v>
      </c>
      <c r="D7" s="164">
        <v>0.45</v>
      </c>
      <c r="E7" s="164">
        <v>0.22</v>
      </c>
      <c r="F7" s="164">
        <v>0.29</v>
      </c>
    </row>
    <row r="8" ht="18.55" customHeight="1">
      <c r="A8" s="165"/>
      <c r="B8" s="166"/>
      <c r="C8" s="167"/>
      <c r="D8" s="167"/>
      <c r="E8" s="167"/>
      <c r="F8" s="167"/>
    </row>
    <row r="9" ht="18.55" customHeight="1">
      <c r="A9" t="s" s="168">
        <v>104</v>
      </c>
      <c r="B9" s="169">
        <v>0</v>
      </c>
      <c r="C9" s="170">
        <v>0</v>
      </c>
      <c r="D9" s="171">
        <f>SUM('Бизнес-план'!J6:O6)</f>
        <v>27032736.6818859</v>
      </c>
      <c r="E9" s="171">
        <f>SUM('Бизнес-план'!P5:U5)</f>
        <v>66717722.0245865</v>
      </c>
      <c r="F9" s="171">
        <f>SUM('Бизнес-план'!V5:AA5)</f>
        <v>87447604.9826761</v>
      </c>
    </row>
    <row r="10" ht="18.55" customHeight="1">
      <c r="A10" s="165"/>
      <c r="B10" s="166"/>
      <c r="C10" s="167"/>
      <c r="D10" s="167"/>
      <c r="E10" s="167"/>
      <c r="F10" s="167"/>
    </row>
    <row r="11" ht="18.55" customHeight="1">
      <c r="A11" t="s" s="168">
        <v>105</v>
      </c>
      <c r="B11" s="172">
        <f>B12+B13</f>
        <v>7000000</v>
      </c>
      <c r="C11" s="171">
        <f>C12+C13</f>
        <v>21703200</v>
      </c>
      <c r="D11" s="171">
        <f>D12+D13</f>
        <v>21703200</v>
      </c>
      <c r="E11" s="171">
        <f>E12+E13</f>
        <v>34159200</v>
      </c>
      <c r="F11" s="171">
        <f>F12+F13</f>
        <v>34159200</v>
      </c>
    </row>
    <row r="12" ht="18.55" customHeight="1">
      <c r="A12" t="s" s="160">
        <v>106</v>
      </c>
      <c r="B12" s="163">
        <v>0</v>
      </c>
      <c r="C12" s="173">
        <f>-SUM('Бизнес-план'!D30:I30)</f>
        <v>900000</v>
      </c>
      <c r="D12" s="173">
        <f>-SUM('Бизнес-план'!J29:O29)</f>
        <v>900000</v>
      </c>
      <c r="E12" s="173">
        <f>-SUM('Бизнес-план'!K29:P29)</f>
        <v>900000</v>
      </c>
      <c r="F12" s="173">
        <f>-SUM('Бизнес-план'!L29:Q29)</f>
        <v>900000</v>
      </c>
    </row>
    <row r="13" ht="18.55" customHeight="1">
      <c r="A13" t="s" s="160">
        <v>107</v>
      </c>
      <c r="B13" s="174">
        <v>7000000</v>
      </c>
      <c r="C13" s="173">
        <f>-SUM('Бизнес-план'!D42:I42)</f>
        <v>20803200</v>
      </c>
      <c r="D13" s="173">
        <f>-SUM('Бизнес-план'!J42:O42)</f>
        <v>20803200</v>
      </c>
      <c r="E13" s="173">
        <f>-SUM('Бизнес-план'!P42:U42)</f>
        <v>33259200</v>
      </c>
      <c r="F13" s="173">
        <f>-SUM('Бизнес-план'!V42:AA42)</f>
        <v>33259200</v>
      </c>
    </row>
    <row r="14" ht="18.55" customHeight="1">
      <c r="A14" s="165"/>
      <c r="B14" s="166"/>
      <c r="C14" s="167"/>
      <c r="D14" s="167"/>
      <c r="E14" s="167"/>
      <c r="F14" s="167"/>
    </row>
    <row r="15" ht="18.55" customHeight="1">
      <c r="A15" t="s" s="160">
        <v>43</v>
      </c>
      <c r="B15" s="163">
        <v>0</v>
      </c>
      <c r="C15" s="164">
        <f>C9-C12</f>
        <v>-900000</v>
      </c>
      <c r="D15" s="173">
        <f>D9-D12</f>
        <v>26132736.6818859</v>
      </c>
      <c r="E15" s="173">
        <f>E9-E12</f>
        <v>65817722.0245865</v>
      </c>
      <c r="F15" s="173">
        <f>F9-F12</f>
        <v>86547604.9826761</v>
      </c>
    </row>
    <row r="16" ht="18.55" customHeight="1">
      <c r="A16" t="s" s="168">
        <v>66</v>
      </c>
      <c r="B16" s="175">
        <f>B15-B13</f>
        <v>-7000000</v>
      </c>
      <c r="C16" s="176">
        <f>C15-C13</f>
        <v>-21703200</v>
      </c>
      <c r="D16" s="171">
        <f>D15-D13</f>
        <v>5329536.6818859</v>
      </c>
      <c r="E16" s="171">
        <f>E15-E13</f>
        <v>32558522.0245865</v>
      </c>
      <c r="F16" s="171">
        <f>F15-F13</f>
        <v>53288404.9826761</v>
      </c>
    </row>
    <row r="17" ht="18.55" customHeight="1">
      <c r="A17" t="s" s="160">
        <v>108</v>
      </c>
      <c r="B17" s="177"/>
      <c r="C17" s="178"/>
      <c r="D17" s="178">
        <f>D16/D9</f>
        <v>0.197151207611811</v>
      </c>
      <c r="E17" s="178">
        <f>E16/E9</f>
        <v>0.488004102007382</v>
      </c>
      <c r="F17" s="178">
        <f>F16/F9</f>
        <v>0.609375236671523</v>
      </c>
    </row>
  </sheetData>
  <mergeCells count="2">
    <mergeCell ref="C2:D2"/>
    <mergeCell ref="E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179" customWidth="1"/>
    <col min="6" max="16384" width="16.3516" style="179" customWidth="1"/>
  </cols>
  <sheetData>
    <row r="1" ht="27.65" customHeight="1">
      <c r="A1" t="s" s="180">
        <v>109</v>
      </c>
      <c r="B1" s="180"/>
      <c r="C1" s="180"/>
      <c r="D1" s="180"/>
      <c r="E1" s="180"/>
    </row>
    <row r="2" ht="20.25" customHeight="1">
      <c r="A2" s="181"/>
      <c r="B2" s="181"/>
      <c r="C2" s="181"/>
      <c r="D2" s="181"/>
      <c r="E2" t="s" s="182">
        <v>110</v>
      </c>
    </row>
    <row r="3" ht="20.25" customHeight="1">
      <c r="A3" t="s" s="183">
        <v>111</v>
      </c>
      <c r="B3" s="184">
        <v>200</v>
      </c>
      <c r="C3" s="185">
        <v>50000</v>
      </c>
      <c r="D3" s="185">
        <f>B3*C3</f>
        <v>10000000</v>
      </c>
      <c r="E3" s="185">
        <v>50000</v>
      </c>
    </row>
    <row r="4" ht="20.05" customHeight="1">
      <c r="A4" t="s" s="186">
        <v>112</v>
      </c>
      <c r="B4" s="187">
        <v>100000</v>
      </c>
      <c r="C4" s="188">
        <v>50000</v>
      </c>
      <c r="D4" s="188">
        <v>1000000</v>
      </c>
      <c r="E4" s="189"/>
    </row>
    <row r="5" ht="20.05" customHeight="1">
      <c r="A5" t="s" s="186">
        <v>113</v>
      </c>
      <c r="B5" s="190"/>
      <c r="C5" s="189"/>
      <c r="D5" s="189"/>
      <c r="E5" s="189"/>
    </row>
    <row r="6" ht="20.05" customHeight="1">
      <c r="A6" s="191"/>
      <c r="B6" s="190"/>
      <c r="C6" s="189"/>
      <c r="D6" s="189"/>
      <c r="E6" s="189"/>
    </row>
    <row r="7" ht="20.05" customHeight="1">
      <c r="A7" s="191"/>
      <c r="B7" s="190"/>
      <c r="C7" s="189"/>
      <c r="D7" s="189"/>
      <c r="E7" s="189"/>
    </row>
    <row r="8" ht="20.05" customHeight="1">
      <c r="A8" s="191"/>
      <c r="B8" s="190"/>
      <c r="C8" s="189"/>
      <c r="D8" s="189"/>
      <c r="E8" s="189"/>
    </row>
    <row r="9" ht="20.05" customHeight="1">
      <c r="A9" s="191"/>
      <c r="B9" s="190"/>
      <c r="C9" s="189"/>
      <c r="D9" s="189"/>
      <c r="E9" s="189"/>
    </row>
    <row r="10" ht="20.05" customHeight="1">
      <c r="A10" s="191"/>
      <c r="B10" s="190"/>
      <c r="C10" s="189"/>
      <c r="D10" s="189"/>
      <c r="E10" s="189"/>
    </row>
    <row r="11" ht="20.05" customHeight="1">
      <c r="A11" s="191"/>
      <c r="B11" s="190"/>
      <c r="C11" s="189"/>
      <c r="D11" s="189"/>
      <c r="E11" s="189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22.7031" style="192" customWidth="1"/>
    <col min="2" max="6" width="16.3516" style="192" customWidth="1"/>
    <col min="7" max="16384" width="16.3516" style="192" customWidth="1"/>
  </cols>
  <sheetData>
    <row r="1" ht="26.35" customHeight="1">
      <c r="A1" t="s" s="193">
        <v>114</v>
      </c>
      <c r="B1" t="s" s="194">
        <v>115</v>
      </c>
      <c r="C1" t="s" s="194">
        <v>116</v>
      </c>
      <c r="D1" t="s" s="194">
        <v>117</v>
      </c>
      <c r="E1" t="s" s="194">
        <v>118</v>
      </c>
      <c r="F1" t="s" s="194">
        <v>119</v>
      </c>
    </row>
    <row r="2" ht="45.15" customHeight="1">
      <c r="A2" t="s" s="195">
        <v>120</v>
      </c>
      <c r="B2" s="196"/>
      <c r="C2" s="197"/>
      <c r="D2" s="197"/>
      <c r="E2" s="197"/>
      <c r="F2" s="197"/>
    </row>
    <row r="3" ht="44.8" customHeight="1">
      <c r="A3" t="s" s="198">
        <v>121</v>
      </c>
      <c r="B3" s="199"/>
      <c r="C3" s="200"/>
      <c r="D3" s="201"/>
      <c r="E3" s="201"/>
      <c r="F3" s="201"/>
    </row>
    <row r="4" ht="44.8" customHeight="1">
      <c r="A4" t="s" s="198">
        <v>122</v>
      </c>
      <c r="B4" s="199"/>
      <c r="C4" s="201"/>
      <c r="D4" s="200"/>
      <c r="E4" s="201"/>
      <c r="F4" s="201"/>
    </row>
    <row r="5" ht="63.4" customHeight="1">
      <c r="A5" t="s" s="198">
        <v>123</v>
      </c>
      <c r="B5" s="199"/>
      <c r="C5" s="201"/>
      <c r="D5" s="201"/>
      <c r="E5" s="200"/>
      <c r="F5" s="20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