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JPG" ContentType="image/.jpg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ЭтаКнига"/>
  <bookViews>
    <workbookView windowWidth="22188" windowHeight="9000" firstSheet="1" activeTab="3"/>
  </bookViews>
  <sheets>
    <sheet name="Параметры качества кормов" sheetId="9" r:id="rId1"/>
    <sheet name="Плановый рацион" sheetId="2" r:id="rId2"/>
    <sheet name="Потребность в кормах" sheetId="1" r:id="rId3"/>
    <sheet name="Баланс кормов" sheetId="10" r:id="rId4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xlnm._FilterDatabase" localSheetId="1" hidden="1">'Плановый рацион'!$A$7:$AH$75</definedName>
    <definedName name="_xlnm._FilterDatabase" localSheetId="2" hidden="1">'Потребность в кормах'!$A$2:$M$66</definedName>
    <definedName name="a" hidden="1">'[1]Подробный бюджет'!$A$9:$AW$216</definedName>
    <definedName name="AccessDatabase" hidden="1">"C:\Мои документы\НоваяОборотка.mdb"</definedName>
    <definedName name="AS2DocOpenMode" hidden="1">"AS2DocumentBrowse"</definedName>
    <definedName name="base_okrug_ru">[2]Title!$B$31</definedName>
    <definedName name="base_org_ru">[2]Title!$B$9</definedName>
    <definedName name="base_repdate">[2]Title!$D$18</definedName>
    <definedName name="BLPH1" hidden="1">'[3]Share Price 2002'!#REF!</definedName>
    <definedName name="BLPH2" hidden="1">'[3]Share Price 2002'!#REF!</definedName>
    <definedName name="ClDate">[4]Info!$E$6</definedName>
    <definedName name="CompName">[4]Info!$F$2</definedName>
    <definedName name="Excel_BuiltIn__FilterDatabase_7">[5]реестр!#REF!</definedName>
    <definedName name="Excel_BuiltIn__FilterDatabase_7_1">[5]реестр!#REF!</definedName>
    <definedName name="ForeignUnit">[6]Info!$E$39</definedName>
    <definedName name="hl" hidden="1">'[1]Подробный бюджет'!$A$9:$AW$216</definedName>
    <definedName name="jjh" hidden="1">'[1]Подробный бюджет'!$A$9:$AW$216</definedName>
    <definedName name="Land">#REF!</definedName>
    <definedName name="lk">[7]Title!$B$9</definedName>
    <definedName name="NewItems">[8]mapping!$A$4:$A$118</definedName>
    <definedName name="UQWLN">#REF!</definedName>
    <definedName name="wrn.ALL." hidden="1">{#N/A,#N/A,FALSE,"DCF";#N/A,#N/A,FALSE,"WACC";#N/A,#N/A,FALSE,"Sales_EBIT";#N/A,#N/A,FALSE,"Capex_Depreciation";#N/A,#N/A,FALSE,"WC";#N/A,#N/A,FALSE,"Interest";#N/A,#N/A,FALSE,"Assumptions"}</definedName>
    <definedName name="wrn.ALL._1" hidden="1">{#N/A,#N/A,FALSE,"DCF";#N/A,#N/A,FALSE,"WACC";#N/A,#N/A,FALSE,"Sales_EBIT";#N/A,#N/A,FALSE,"Capex_Depreciation";#N/A,#N/A,FALSE,"WC";#N/A,#N/A,FALSE,"Interest";#N/A,#N/A,FALSE,"Assumptions"}</definedName>
    <definedName name="wrn.ALL._1_1" hidden="1">{#N/A,#N/A,FALSE,"DCF";#N/A,#N/A,FALSE,"WACC";#N/A,#N/A,FALSE,"Sales_EBIT";#N/A,#N/A,FALSE,"Capex_Depreciation";#N/A,#N/A,FALSE,"WC";#N/A,#N/A,FALSE,"Interest";#N/A,#N/A,FALSE,"Assumptions"}</definedName>
    <definedName name="wrn.ALL._1_2" hidden="1">{#N/A,#N/A,FALSE,"DCF";#N/A,#N/A,FALSE,"WACC";#N/A,#N/A,FALSE,"Sales_EBIT";#N/A,#N/A,FALSE,"Capex_Depreciation";#N/A,#N/A,FALSE,"WC";#N/A,#N/A,FALSE,"Interest";#N/A,#N/A,FALSE,"Assumptions"}</definedName>
    <definedName name="wrn.ALL._2" hidden="1">{#N/A,#N/A,FALSE,"DCF";#N/A,#N/A,FALSE,"WACC";#N/A,#N/A,FALSE,"Sales_EBIT";#N/A,#N/A,FALSE,"Capex_Depreciation";#N/A,#N/A,FALSE,"WC";#N/A,#N/A,FALSE,"Interest";#N/A,#N/A,FALSE,"Assumptions"}</definedName>
    <definedName name="wrn.ALL._3" hidden="1">{#N/A,#N/A,FALSE,"DCF";#N/A,#N/A,FALSE,"WACC";#N/A,#N/A,FALSE,"Sales_EBIT";#N/A,#N/A,FALSE,"Capex_Depreciation";#N/A,#N/A,FALSE,"WC";#N/A,#N/A,FALSE,"Interest";#N/A,#N/A,FALSE,"Assumptions"}</definedName>
    <definedName name="wrn.DCFEpervier." hidden="1">{#N/A,#N/A,FALSE,"Inc. Statement-DCF";#N/A,#N/A,FALSE,"Assumptions";#N/A,#N/A,FALSE,"Inputs - Sales (KFF)";#N/A,#N/A,FALSE,"Inputs - Margins %";#N/A,#N/A,FALSE,"Inputs - Units";#N/A,#N/A,FALSE,"Output - Prices";#N/A,#N/A,FALSE,"Outputs - Margins (KFF)";#N/A,#N/A,FALSE,"Outputs - Costs";#N/A,#N/A,FALSE,"Outputs - Costs % ";#N/A,#N/A,FALSE,"Output - Units % Inc.";#N/A,#N/A,FALSE,"Output - Sales % Inc";#N/A,#N/A,FALSE,"Output - Prices % Inc.";#N/A,#N/A,FALSE,"WACC"}</definedName>
    <definedName name="wrn.DCFEpervier._1" hidden="1">{#N/A,#N/A,FALSE,"Inc. Statement-DCF";#N/A,#N/A,FALSE,"Assumptions";#N/A,#N/A,FALSE,"Inputs - Sales (KFF)";#N/A,#N/A,FALSE,"Inputs - Margins %";#N/A,#N/A,FALSE,"Inputs - Units";#N/A,#N/A,FALSE,"Output - Prices";#N/A,#N/A,FALSE,"Outputs - Margins (KFF)";#N/A,#N/A,FALSE,"Outputs - Costs";#N/A,#N/A,FALSE,"Outputs - Costs % ";#N/A,#N/A,FALSE,"Output - Units % Inc.";#N/A,#N/A,FALSE,"Output - Sales % Inc";#N/A,#N/A,FALSE,"Output - Prices % Inc.";#N/A,#N/A,FALSE,"WACC"}</definedName>
    <definedName name="wrn.DCFEpervier._1_1" hidden="1">{#N/A,#N/A,FALSE,"Inc. Statement-DCF";#N/A,#N/A,FALSE,"Assumptions";#N/A,#N/A,FALSE,"Inputs - Sales (KFF)";#N/A,#N/A,FALSE,"Inputs - Margins %";#N/A,#N/A,FALSE,"Inputs - Units";#N/A,#N/A,FALSE,"Output - Prices";#N/A,#N/A,FALSE,"Outputs - Margins (KFF)";#N/A,#N/A,FALSE,"Outputs - Costs";#N/A,#N/A,FALSE,"Outputs - Costs % ";#N/A,#N/A,FALSE,"Output - Units % Inc.";#N/A,#N/A,FALSE,"Output - Sales % Inc";#N/A,#N/A,FALSE,"Output - Prices % Inc.";#N/A,#N/A,FALSE,"WACC"}</definedName>
    <definedName name="wrn.DCFEpervier._1_2" hidden="1">{#N/A,#N/A,FALSE,"Inc. Statement-DCF";#N/A,#N/A,FALSE,"Assumptions";#N/A,#N/A,FALSE,"Inputs - Sales (KFF)";#N/A,#N/A,FALSE,"Inputs - Margins %";#N/A,#N/A,FALSE,"Inputs - Units";#N/A,#N/A,FALSE,"Output - Prices";#N/A,#N/A,FALSE,"Outputs - Margins (KFF)";#N/A,#N/A,FALSE,"Outputs - Costs";#N/A,#N/A,FALSE,"Outputs - Costs % ";#N/A,#N/A,FALSE,"Output - Units % Inc.";#N/A,#N/A,FALSE,"Output - Sales % Inc";#N/A,#N/A,FALSE,"Output - Prices % Inc.";#N/A,#N/A,FALSE,"WACC"}</definedName>
    <definedName name="wrn.DCFEpervier._2" hidden="1">{#N/A,#N/A,FALSE,"Inc. Statement-DCF";#N/A,#N/A,FALSE,"Assumptions";#N/A,#N/A,FALSE,"Inputs - Sales (KFF)";#N/A,#N/A,FALSE,"Inputs - Margins %";#N/A,#N/A,FALSE,"Inputs - Units";#N/A,#N/A,FALSE,"Output - Prices";#N/A,#N/A,FALSE,"Outputs - Margins (KFF)";#N/A,#N/A,FALSE,"Outputs - Costs";#N/A,#N/A,FALSE,"Outputs - Costs % ";#N/A,#N/A,FALSE,"Output - Units % Inc.";#N/A,#N/A,FALSE,"Output - Sales % Inc";#N/A,#N/A,FALSE,"Output - Prices % Inc.";#N/A,#N/A,FALSE,"WACC"}</definedName>
    <definedName name="wrn.DCFEpervier._3" hidden="1">{#N/A,#N/A,FALSE,"Inc. Statement-DCF";#N/A,#N/A,FALSE,"Assumptions";#N/A,#N/A,FALSE,"Inputs - Sales (KFF)";#N/A,#N/A,FALSE,"Inputs - Margins %";#N/A,#N/A,FALSE,"Inputs - Units";#N/A,#N/A,FALSE,"Output - Prices";#N/A,#N/A,FALSE,"Outputs - Margins (KFF)";#N/A,#N/A,FALSE,"Outputs - Costs";#N/A,#N/A,FALSE,"Outputs - Costs % ";#N/A,#N/A,FALSE,"Output - Units % Inc.";#N/A,#N/A,FALSE,"Output - Sales % Inc";#N/A,#N/A,FALSE,"Output - Prices % Inc.";#N/A,#N/A,FALSE,"WACC"}</definedName>
    <definedName name="аа">[5]реестр!#REF!</definedName>
    <definedName name="Банки">'[9]СПР '!$A$50:$A$66</definedName>
    <definedName name="в">[5]реестр!#REF!</definedName>
    <definedName name="вввввввввввввввв">[5]реестр!#REF!</definedName>
    <definedName name="Группа">'[9]СПР '!$C$9:$C$40</definedName>
    <definedName name="ДатаЗакупок1">[10]Закупки!$E$9:$E$33,[10]Закупки!$E$35:$E$59,[10]Закупки!$E$61:$E$85,[10]Закупки!$E$87:$E$111,[10]Закупки!$E$113:$E$137,[10]Закупки!$E$139:$E$163,[10]Закупки!$E$165:$E$189,[10]Закупки!$E$191:$E$215,[10]Закупки!$E$217:$E$241,[10]Закупки!$E$243:$E$267,[10]Закупки!$E$269:$E$293,[10]Закупки!$E$295:$E$319</definedName>
    <definedName name="ДатаОплаты1">[10]Выплаты!$D$8:$D$8,[10]Выплаты!$D$9:$D$9,[10]Выплаты!$D$10:$D$10,[10]Выплаты!$D$11:$D$11,[10]Выплаты!$D$12:$D$12,[10]Выплаты!$D$13:$D$13,[10]Выплаты!$D$14:$D$14,[10]Выплаты!$D$15:$D$15,[10]Выплаты!$D$16:$D$16,[10]Выплаты!$D$17:$D$17,[10]Выплаты!$D$18:$D$18,[10]Выплаты!$D$19:$D$19</definedName>
    <definedName name="ДатаПоступления1">[10]Поступления!$C$7:$C$10,[10]Поступления!$C$12:$C$15,[10]Поступления!$C$17:$C$20,[10]Поступления!$C$22:$C$25,[10]Поступления!$C$27:$C$30,[10]Поступления!$C$32:$C$35,[10]Поступления!$C$37:$C$40,[10]Поступления!$C$42:$C$45,[10]Поступления!$C$47:$C$50,[10]Поступления!$C$52:$C$55,[10]Поступления!$C$57:$C$60,[10]Поступления!$C$62:$C$65</definedName>
    <definedName name="доллар">#REF!</definedName>
    <definedName name="евро">'[11]Техника прогноз'!$D$4</definedName>
    <definedName name="КоличествоЗакупки1">[10]Закупки!$H$9:$H$33,[10]Закупки!$H$35:$H$59,[10]Закупки!$H$61:$H$85,[10]Закупки!$H$87:$H$111,[10]Закупки!$H$113:$H$137,[10]Закупки!$H$139:$H$163,[10]Закупки!$H$165:$H$189,[10]Закупки!$H$191:$H$215,[10]Закупки!$H$217:$H$241,[10]Закупки!$H$243:$H$267,[10]Закупки!$H$269:$H$293,[10]Закупки!$H$295:$H$319</definedName>
    <definedName name="Культура">'[12]справочник культур'!$B$3:$B$430</definedName>
    <definedName name="л" hidden="1">'[1]Подробный бюджет'!$A$9:$AW$216</definedName>
    <definedName name="Месяц">'[9]СПР '!$A$70:$A$102</definedName>
    <definedName name="ммм">#REF!</definedName>
    <definedName name="НоменклатураЗакупки">[10]Закупки!$B$9:$B$33,[10]Закупки!$B$35:$B$59,[10]Закупки!$B$61:$B$85,[10]Закупки!$B$87:$B$111,[10]Закупки!$B$113:$B$137,[10]Закупки!$B$139:$B$163,[10]Закупки!$B$165:$B$189,[10]Закупки!$B$191:$B$215,[10]Закупки!$B$217:$B$241,[10]Закупки!$B$243:$B$267,[10]Закупки!$B$269:$B$293,[10]Закупки!$B$295:$B$319</definedName>
    <definedName name="Организация">'[9]СПР '!$A$9:$A$41</definedName>
    <definedName name="Предмет">#REF!</definedName>
    <definedName name="р" hidden="1">'[1]Подробный бюджет'!$A$9:$AW$216</definedName>
    <definedName name="рр" hidden="1">'[1]Подробный бюджет'!$A$9:$AW$216</definedName>
    <definedName name="рубль">'[11]Техника прогноз'!$D$3</definedName>
    <definedName name="Себестоимость">[10]ПланПродаж!$K$4:$K$303</definedName>
    <definedName name="сокр">'[9]СПР '!$E$9:$E$40</definedName>
    <definedName name="списко">'[13]СПР '!$E$9:$E$40</definedName>
    <definedName name="список">'[13]СПР '!$E$9:$E$40</definedName>
    <definedName name="СрД">'[14]Исходные данные'!$D$6</definedName>
    <definedName name="СуммаЗакупки1">[10]Закупки!$I$9:$I$33,[10]Закупки!$I$35:$I$59,[10]Закупки!$I$61:$I$85,[10]Закупки!$I$87:$I$111,[10]Закупки!$I$113:$I$137,[10]Закупки!$I$139:$I$163,[10]Закупки!$I$165:$I$189,[10]Закупки!$I$191:$I$215,[10]Закупки!$I$217:$I$241,[10]Закупки!$I$243:$I$267,[10]Закупки!$I$269:$I$293,[10]Закупки!$I$295:$I$319</definedName>
    <definedName name="СуммаПоступления1">[10]Поступления!$I$7:$I$10,[10]Поступления!$I$12:$I$15,[10]Поступления!$I$17:$I$20,[10]Поступления!$I$22:$I$25,[10]Поступления!$I$27:$I$30,[10]Поступления!$I$32:$I$35,[10]Поступления!$I$37:$I$40,[10]Поступления!$I$42:$I$45,[10]Поступления!$I$47:$I$50,[10]Поступления!$I$52:$I$55,[10]Поступления!$I$57:$I$60,[10]Поступления!$I$62:$I$65</definedName>
    <definedName name="СуммаПродажи">[10]ПланПродаж!$M$4:$M$303</definedName>
    <definedName name="СуммОплатыПоставщ1">[10]Выплаты!$J$8:$J$8,[10]Выплаты!$J$9:$J$9,[10]Выплаты!$J$10:$J$10,[10]Выплаты!$J$11:$J$11,[10]Выплаты!$J$12:$J$12,[10]Выплаты!$J$13:$J$13,[10]Выплаты!$J$14:$J$14,[10]Выплаты!$J$15:$J$15,[10]Выплаты!$J$16:$J$16,[10]Выплаты!$J$17:$J$17,[10]Выплаты!$J$18:$J$18,[10]Выплаты!$J$19:$J$19</definedName>
    <definedName name="уауца">#REF!</definedName>
    <definedName name="ЦФО_Закупок">[10]Закупки!$C$2</definedName>
    <definedName name="ЦФО_Поступления">[10]Поступления!$A$7:$A$10,[10]Поступления!$A$12:$A$15,[10]Поступления!$A$17:$A$20,[10]Поступления!$A$22:$A$25,[10]Поступления!$A$27:$A$30,[10]Поступления!$A$32:$A$35,[10]Поступления!$A$37:$A$40,[10]Поступления!$A$42:$A$45,[10]Поступления!$A$47:$A$50,[10]Поступления!$A$52:$A$55,[10]Поступления!$A$57:$A$60,[10]Поступления!$A$62:$A$65</definedName>
    <definedName name="ыва" hidden="1">'[1]Подробный бюджет'!$A$9:$AW$216</definedName>
    <definedName name="ысар">[15]Info!$E$39</definedName>
    <definedName name="я">[16]Info!$E$6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<sst xmlns="http://schemas.openxmlformats.org/spreadsheetml/2006/main" count="308" uniqueCount="240">
  <si>
    <t>Наименование показателя</t>
  </si>
  <si>
    <t>Сенаж бобовый</t>
  </si>
  <si>
    <t>Силос кукурузный</t>
  </si>
  <si>
    <t>Корнаж</t>
  </si>
  <si>
    <t>Сенаж злаковый</t>
  </si>
  <si>
    <t>Сухое вещество (СВ), %</t>
  </si>
  <si>
    <t>35-45</t>
  </si>
  <si>
    <t>32-36</t>
  </si>
  <si>
    <t>52-58</t>
  </si>
  <si>
    <t>30-45</t>
  </si>
  <si>
    <t>Длина нарезки частиц, см</t>
  </si>
  <si>
    <t>1,7-2,5</t>
  </si>
  <si>
    <t>0,8-1,7</t>
  </si>
  <si>
    <t>0,6-1,0</t>
  </si>
  <si>
    <t>1,5-3,0</t>
  </si>
  <si>
    <t>Сырая зола (СЗ), % СВ</t>
  </si>
  <si>
    <t>8,0-10,0</t>
  </si>
  <si>
    <t>3,5-5,0</t>
  </si>
  <si>
    <t>6,0-9,0</t>
  </si>
  <si>
    <t>Включая загрязнения почвой, % СВ</t>
  </si>
  <si>
    <r>
      <rPr>
        <sz val="11"/>
        <color theme="1"/>
        <rFont val="Times New Roman"/>
        <charset val="134"/>
      </rPr>
      <t>≤</t>
    </r>
    <r>
      <rPr>
        <sz val="11"/>
        <color theme="1"/>
        <rFont val="Bahnschrift"/>
        <charset val="204"/>
      </rPr>
      <t>2,0</t>
    </r>
  </si>
  <si>
    <t>≤1,5</t>
  </si>
  <si>
    <r>
      <rPr>
        <sz val="11"/>
        <color theme="1"/>
        <rFont val="Times New Roman"/>
        <charset val="134"/>
      </rPr>
      <t>≤</t>
    </r>
    <r>
      <rPr>
        <sz val="11"/>
        <color theme="1"/>
        <rFont val="Bahnschrift"/>
        <charset val="204"/>
      </rPr>
      <t>1,0</t>
    </r>
  </si>
  <si>
    <t>≤2,0</t>
  </si>
  <si>
    <t>pH, ед. pH</t>
  </si>
  <si>
    <t>3,8-4,5</t>
  </si>
  <si>
    <t>3,8-4,0</t>
  </si>
  <si>
    <t>Молочная кислота, % СВ</t>
  </si>
  <si>
    <t>3,0-9,0</t>
  </si>
  <si>
    <t>4,0-6,0</t>
  </si>
  <si>
    <t>3,0-6,0</t>
  </si>
  <si>
    <t>Уксусная кислота, % СВ</t>
  </si>
  <si>
    <t>1,0-2,0</t>
  </si>
  <si>
    <t>1,5-2,0</t>
  </si>
  <si>
    <t>Масляная кислота, % СВ</t>
  </si>
  <si>
    <t>&lt;1</t>
  </si>
  <si>
    <t>Переваримость органического в-ва, % СВ</t>
  </si>
  <si>
    <t>65-78</t>
  </si>
  <si>
    <t>70-78</t>
  </si>
  <si>
    <t>75-85</t>
  </si>
  <si>
    <t>60,0-78,0</t>
  </si>
  <si>
    <t>Чистая энергия лактации (ЧЭЛ), МДж</t>
  </si>
  <si>
    <t>5,2-6,0</t>
  </si>
  <si>
    <t>6,5-7,4</t>
  </si>
  <si>
    <t>7,0-7,5</t>
  </si>
  <si>
    <t>5,5-6,0</t>
  </si>
  <si>
    <t>Обменная энергия (ОЭ),МДж</t>
  </si>
  <si>
    <t>8,5-9,5</t>
  </si>
  <si>
    <t>10,3-11,5</t>
  </si>
  <si>
    <t>11,2-11,8</t>
  </si>
  <si>
    <t>9,0-10,0</t>
  </si>
  <si>
    <t>Выход молока с 1 т СВ, кг</t>
  </si>
  <si>
    <r>
      <rPr>
        <sz val="11"/>
        <color theme="1"/>
        <rFont val="Arial"/>
        <charset val="134"/>
      </rPr>
      <t>&gt;</t>
    </r>
    <r>
      <rPr>
        <sz val="11"/>
        <color theme="1"/>
        <rFont val="Bahnschrift"/>
        <charset val="204"/>
      </rPr>
      <t>1450</t>
    </r>
  </si>
  <si>
    <r>
      <rPr>
        <sz val="11"/>
        <color theme="1"/>
        <rFont val="Arial"/>
        <charset val="134"/>
      </rPr>
      <t>&gt;</t>
    </r>
    <r>
      <rPr>
        <sz val="11"/>
        <color theme="1"/>
        <rFont val="Bahnschrift"/>
        <charset val="204"/>
      </rPr>
      <t>1590</t>
    </r>
  </si>
  <si>
    <t>—</t>
  </si>
  <si>
    <t>&gt;1450</t>
  </si>
  <si>
    <t>НДК, % СВ</t>
  </si>
  <si>
    <t>35,0-40,0</t>
  </si>
  <si>
    <t>32,0-38,0</t>
  </si>
  <si>
    <t>20,0-23,0</t>
  </si>
  <si>
    <t>37,0-45,0</t>
  </si>
  <si>
    <t>Полная переваримость НДК (TTNDFD), %</t>
  </si>
  <si>
    <r>
      <rPr>
        <sz val="11"/>
        <color theme="1"/>
        <rFont val="Arial"/>
        <charset val="134"/>
      </rPr>
      <t>&gt;</t>
    </r>
    <r>
      <rPr>
        <sz val="11"/>
        <color theme="1"/>
        <rFont val="Bahnschrift"/>
        <charset val="204"/>
      </rPr>
      <t>45</t>
    </r>
  </si>
  <si>
    <r>
      <rPr>
        <sz val="11"/>
        <color theme="1"/>
        <rFont val="Arial"/>
        <charset val="134"/>
      </rPr>
      <t>&gt;</t>
    </r>
    <r>
      <rPr>
        <sz val="11"/>
        <color theme="1"/>
        <rFont val="Bahnschrift"/>
        <charset val="204"/>
      </rPr>
      <t>48</t>
    </r>
  </si>
  <si>
    <r>
      <rPr>
        <sz val="11"/>
        <color theme="1"/>
        <rFont val="Arial"/>
        <charset val="134"/>
      </rPr>
      <t>&gt;</t>
    </r>
    <r>
      <rPr>
        <sz val="11"/>
        <color theme="1"/>
        <rFont val="Bahnschrift"/>
        <charset val="204"/>
      </rPr>
      <t>42</t>
    </r>
  </si>
  <si>
    <t>&gt; 50</t>
  </si>
  <si>
    <t>Сырой протеин (СП), % СВ</t>
  </si>
  <si>
    <t>18,0-23,0</t>
  </si>
  <si>
    <t>8,0-9,0</t>
  </si>
  <si>
    <t>6,0-8,0</t>
  </si>
  <si>
    <t>17,0-19,0</t>
  </si>
  <si>
    <t>Содержание аммиака (NH₃), % СВ</t>
  </si>
  <si>
    <t>≤7</t>
  </si>
  <si>
    <t>-</t>
  </si>
  <si>
    <r>
      <rPr>
        <sz val="11"/>
        <color theme="1"/>
        <rFont val="Times New Roman"/>
        <charset val="134"/>
      </rPr>
      <t>≤</t>
    </r>
    <r>
      <rPr>
        <sz val="11"/>
        <color theme="1"/>
        <rFont val="Bahnschrift"/>
        <charset val="204"/>
      </rPr>
      <t>8</t>
    </r>
  </si>
  <si>
    <t>КДНСП, % СВ</t>
  </si>
  <si>
    <r>
      <rPr>
        <sz val="11"/>
        <color theme="1"/>
        <rFont val="Arial"/>
        <charset val="134"/>
      </rPr>
      <t>&lt;</t>
    </r>
    <r>
      <rPr>
        <sz val="11"/>
        <color theme="1"/>
        <rFont val="Bahnschrift"/>
        <charset val="204"/>
      </rPr>
      <t>9</t>
    </r>
  </si>
  <si>
    <t>Крахмал, % СВ</t>
  </si>
  <si>
    <t>―</t>
  </si>
  <si>
    <t>25,0-40,0</t>
  </si>
  <si>
    <t>50,0-60,0</t>
  </si>
  <si>
    <t>Переваримость крахмала in situ, 7 ч</t>
  </si>
  <si>
    <t>&gt; 85</t>
  </si>
  <si>
    <t>Сырой жир (СЖ), % СВ</t>
  </si>
  <si>
    <t>2,0-4,0</t>
  </si>
  <si>
    <t>2,5-3,5</t>
  </si>
  <si>
    <t>Сахара, % СВ</t>
  </si>
  <si>
    <t>2,0-6,0</t>
  </si>
  <si>
    <t>1,0-1,5</t>
  </si>
  <si>
    <t>Нитраты, мг/кг СВ</t>
  </si>
  <si>
    <t>&lt;1000</t>
  </si>
  <si>
    <t>Этанол, % СВ</t>
  </si>
  <si>
    <r>
      <rPr>
        <sz val="11"/>
        <color theme="0"/>
        <rFont val="Arial"/>
        <charset val="134"/>
      </rPr>
      <t>&lt;</t>
    </r>
    <r>
      <rPr>
        <sz val="11"/>
        <color theme="0"/>
        <rFont val="Bahnschrift"/>
        <charset val="204"/>
      </rPr>
      <t>3</t>
    </r>
  </si>
  <si>
    <t>Температура д 4-х недель после закрытия, °С</t>
  </si>
  <si>
    <t>Максимум 30</t>
  </si>
  <si>
    <t>Температура во время хранения, °С</t>
  </si>
  <si>
    <t>16-18</t>
  </si>
  <si>
    <t xml:space="preserve">Повторное нагревание: повышение свыше  температуры окружающей среды, °С </t>
  </si>
  <si>
    <t>Максимум 10</t>
  </si>
  <si>
    <t>Аэробная стабильность, дней</t>
  </si>
  <si>
    <t xml:space="preserve">Более 5 </t>
  </si>
  <si>
    <t>Максимальное время промежуточного хранения после выемки из траншеи, часов</t>
  </si>
  <si>
    <t>Менее 6</t>
  </si>
  <si>
    <t xml:space="preserve">Средний плановый рацион </t>
  </si>
  <si>
    <t>Количество голов по группам</t>
  </si>
  <si>
    <t>% КСВ</t>
  </si>
  <si>
    <t>Молочный скот</t>
  </si>
  <si>
    <t>Фуражные коровы</t>
  </si>
  <si>
    <t>Выращивание молодняка</t>
  </si>
  <si>
    <t>Групп</t>
  </si>
  <si>
    <t>Д0</t>
  </si>
  <si>
    <t>Д1</t>
  </si>
  <si>
    <t>Д2</t>
  </si>
  <si>
    <t>Д3</t>
  </si>
  <si>
    <t>Сух1</t>
  </si>
  <si>
    <t>Сух2</t>
  </si>
  <si>
    <t>Поголовье ФК</t>
  </si>
  <si>
    <t>0-2</t>
  </si>
  <si>
    <t>3||5</t>
  </si>
  <si>
    <t>6||8</t>
  </si>
  <si>
    <t>9||12</t>
  </si>
  <si>
    <t>13||18</t>
  </si>
  <si>
    <t>Нетели</t>
  </si>
  <si>
    <t>Молодняк</t>
  </si>
  <si>
    <t>Компонент</t>
  </si>
  <si>
    <t>кг СВ/гол</t>
  </si>
  <si>
    <t>СВ, кг/сут</t>
  </si>
  <si>
    <t>Итого СВ, кг в сутки</t>
  </si>
  <si>
    <r>
      <rPr>
        <b/>
        <sz val="11"/>
        <color theme="1"/>
        <rFont val="Calibri"/>
        <charset val="134"/>
        <scheme val="minor"/>
      </rPr>
      <t>Ø</t>
    </r>
    <r>
      <rPr>
        <b/>
        <sz val="8.8"/>
        <color theme="1"/>
        <rFont val="Calibri"/>
        <charset val="134"/>
      </rPr>
      <t xml:space="preserve"> </t>
    </r>
    <r>
      <rPr>
        <b/>
        <sz val="11"/>
        <color theme="1"/>
        <rFont val="Calibri"/>
        <charset val="134"/>
      </rPr>
      <t>кг/день на ФК</t>
    </r>
  </si>
  <si>
    <r>
      <rPr>
        <b/>
        <sz val="11"/>
        <color theme="1"/>
        <rFont val="Calibri"/>
        <charset val="134"/>
        <scheme val="minor"/>
      </rPr>
      <t>Ø</t>
    </r>
    <r>
      <rPr>
        <b/>
        <sz val="8.8"/>
        <color theme="1"/>
        <rFont val="Calibri"/>
        <charset val="134"/>
      </rPr>
      <t xml:space="preserve"> </t>
    </r>
    <r>
      <rPr>
        <b/>
        <sz val="11"/>
        <color theme="1"/>
        <rFont val="Calibri"/>
        <charset val="134"/>
      </rPr>
      <t>кг/день на молодняк</t>
    </r>
  </si>
  <si>
    <t>Сенаж люцерна</t>
  </si>
  <si>
    <t>Сенаж однолетка</t>
  </si>
  <si>
    <t>Сено</t>
  </si>
  <si>
    <t>Солома</t>
  </si>
  <si>
    <t>Комбикорм</t>
  </si>
  <si>
    <t>КК первотелки</t>
  </si>
  <si>
    <t>КК_произ</t>
  </si>
  <si>
    <t>КК_мол_6_20м</t>
  </si>
  <si>
    <t>КК_поздний_сух</t>
  </si>
  <si>
    <t>КК_мол_3_6м</t>
  </si>
  <si>
    <t>КК_ранний_сух</t>
  </si>
  <si>
    <t>Кукуруза</t>
  </si>
  <si>
    <t>Ячмень</t>
  </si>
  <si>
    <t>Пшеница</t>
  </si>
  <si>
    <t>Овес</t>
  </si>
  <si>
    <t>Кукуруза плющеная</t>
  </si>
  <si>
    <t>Отруби</t>
  </si>
  <si>
    <t>Зерновой корм 1</t>
  </si>
  <si>
    <t>Соль</t>
  </si>
  <si>
    <t>Сода</t>
  </si>
  <si>
    <t>Мел</t>
  </si>
  <si>
    <t>Мука известняковая</t>
  </si>
  <si>
    <t>Поташ</t>
  </si>
  <si>
    <t>Анионная соль</t>
  </si>
  <si>
    <t>Оксид магния</t>
  </si>
  <si>
    <t>Минеральный корм 1</t>
  </si>
  <si>
    <t>Минеральный корм 2</t>
  </si>
  <si>
    <t>Минеральный корм 3</t>
  </si>
  <si>
    <t xml:space="preserve">Премикс Дойный </t>
  </si>
  <si>
    <t xml:space="preserve">Премикс Транзит </t>
  </si>
  <si>
    <t>Премикс Молодняк</t>
  </si>
  <si>
    <t>Премикс 1</t>
  </si>
  <si>
    <t>Премикс 2</t>
  </si>
  <si>
    <t>Премикс 3</t>
  </si>
  <si>
    <t>Премикс 4</t>
  </si>
  <si>
    <t>Жир защищённый</t>
  </si>
  <si>
    <t>Патока свекловичная</t>
  </si>
  <si>
    <t>Жом свекловичный сухой</t>
  </si>
  <si>
    <t>Оболочка сои</t>
  </si>
  <si>
    <t>Живые дрожжи</t>
  </si>
  <si>
    <t>Глицерин</t>
  </si>
  <si>
    <t>Барда сухая пшеничная</t>
  </si>
  <si>
    <t>Компонент рациона 1</t>
  </si>
  <si>
    <t>Компонент рациона 2</t>
  </si>
  <si>
    <t>Компонент рациона 3</t>
  </si>
  <si>
    <t>Престратер собственный</t>
  </si>
  <si>
    <t>Престартер покупной</t>
  </si>
  <si>
    <t>ЗЦМ</t>
  </si>
  <si>
    <t>Кормовая добавка для телят 1</t>
  </si>
  <si>
    <t>Кормовая добавка для телят 2</t>
  </si>
  <si>
    <t>Кормовая добавка для телят 3</t>
  </si>
  <si>
    <t>new1</t>
  </si>
  <si>
    <t>new2</t>
  </si>
  <si>
    <t>new3</t>
  </si>
  <si>
    <t>new4</t>
  </si>
  <si>
    <t>new5</t>
  </si>
  <si>
    <t>Итого</t>
  </si>
  <si>
    <t>Оплата корма</t>
  </si>
  <si>
    <t>Прогноз молоко</t>
  </si>
  <si>
    <t>Количество ОК на 1гол в сут</t>
  </si>
  <si>
    <t>Соотношение ОК:Конц-ты</t>
  </si>
  <si>
    <t>Потребность в кормах на ПХ</t>
  </si>
  <si>
    <t>Потребление в сутки на коров, кг СВ</t>
  </si>
  <si>
    <t>Потребление в сутки на молодняк,    кг СВ</t>
  </si>
  <si>
    <t>Итого потребление, кг СВ в сутки</t>
  </si>
  <si>
    <t>Итого потребление в месяц, кг СВ</t>
  </si>
  <si>
    <t>Итого потребление за 12 месяцев,
кг СВ</t>
  </si>
  <si>
    <t>Страх.фонд    на дней,                кг СВ</t>
  </si>
  <si>
    <t>Итого, кг СВ с учетом страх.фонда</t>
  </si>
  <si>
    <t>Итого,кг СВ с учетом угара 15%</t>
  </si>
  <si>
    <t>Потребление в сутки на коров, кг ФВ</t>
  </si>
  <si>
    <t>Потребление в сутки на молодняк,
 кг ФВ</t>
  </si>
  <si>
    <t>Итого потребление в сутки,
кг ФВ</t>
  </si>
  <si>
    <t>Итого потребление в месяц, кг ФВ</t>
  </si>
  <si>
    <t>Итого потребление за 12 месяцев,
кг ФВ</t>
  </si>
  <si>
    <t>Страх.фонд на дней,        кг ФВ</t>
  </si>
  <si>
    <t>Итого, кг ФВ с учетом страх.фонда</t>
  </si>
  <si>
    <t>Итого, кг ФВ с учетом угара 15%</t>
  </si>
  <si>
    <t>Год</t>
  </si>
  <si>
    <t>Количество дней в месяце</t>
  </si>
  <si>
    <t>Дозировка консерванта, л/тн</t>
  </si>
  <si>
    <t>Объем консерванта, кг</t>
  </si>
  <si>
    <t>Стоимость, руб/кг</t>
  </si>
  <si>
    <t>Итоговая стоимсть кормов</t>
  </si>
  <si>
    <t>2026г</t>
  </si>
  <si>
    <t>Силосейв Стопнагрев</t>
  </si>
  <si>
    <t>Силосейв АциоПлюс</t>
  </si>
  <si>
    <t>Силосейв Север</t>
  </si>
  <si>
    <t>В ходе вебинара подробно рассматривались продукты, помогающие реализовать эти задачи на практике.</t>
  </si>
  <si>
    <t>Нажмите на изображение - откроется страница с полным описанием и характеристиками на нашем сайте.</t>
  </si>
  <si>
    <t>Баланс кормов_(ОБРАЗЕЦ)_2026-2027гг</t>
  </si>
  <si>
    <t>Регион</t>
  </si>
  <si>
    <t>Хозяйство</t>
  </si>
  <si>
    <t>Среднегодов. поголовье фуражных коров, гол</t>
  </si>
  <si>
    <t>Сенаж</t>
  </si>
  <si>
    <t>Прогнозный остаток прошлых лет на 01.08.2026г., тн СВ</t>
  </si>
  <si>
    <t>Заготовка 2026г. за вычетом угара, тн СВ</t>
  </si>
  <si>
    <t>потребность с 01.08.26 по 01.08.27, тн СВ</t>
  </si>
  <si>
    <t>Баланс (переходящий остаток на начало скармливания кормов урожая 2027г.) , тн СВ</t>
  </si>
  <si>
    <t>Прогнозный остаток прошлых лет на 01.04.2026г., тн СВ</t>
  </si>
  <si>
    <t>потребность с 01.11.26 по 01.11.27, тн СВ</t>
  </si>
  <si>
    <t>Заготовка 2026г., тн СВ</t>
  </si>
  <si>
    <t>Потребность с 01.08.26 по 01.08.27, тн СВ</t>
  </si>
  <si>
    <t>Баланс (переходящий остаток на начало скармливания кормов урожая 2023г.) , тн СВ</t>
  </si>
  <si>
    <t>Силос</t>
  </si>
  <si>
    <t>Прогнозный остаток прошлых лет на 01.11.2026г., тн СВ</t>
  </si>
  <si>
    <t>Итого грубых кормов</t>
  </si>
  <si>
    <t>Прогнозный остаток прошлых лет, тн СВ</t>
  </si>
  <si>
    <t>Потребность в кормах до начала скармливания кормов урожая 2027г., тн СВ</t>
  </si>
  <si>
    <t>Баланс, тн СВ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</si>
</sst>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176" formatCode="_-* #\ ##0.00_-;\-* #\ 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"/>
    <numFmt numFmtId="181" formatCode="_-* #\ ##0_-;\-* #\ ##0_-;_-* &quot;-&quot;??_-;_-@_-"/>
    <numFmt numFmtId="182" formatCode="_-* #\ ##0\ _₽_-;\-* #\ ##0\ _₽_-;_-* &quot;-&quot;??\ _₽_-;_-@_-"/>
    <numFmt numFmtId="183" formatCode="#\ ##0.00\ &quot;₽&quot;"/>
    <numFmt numFmtId="184" formatCode="#\ ##0.0"/>
    <numFmt numFmtId="185" formatCode="#\ ##0.00"/>
    <numFmt numFmtId="186" formatCode="dd\.mmm"/>
    <numFmt numFmtId="187" formatCode="0.0"/>
  </numFmts>
  <fonts count="46">
    <font>
      <sz val="11"/>
      <color theme="1"/>
      <name val="Calibri"/>
      <charset val="134"/>
      <scheme val="minor"/>
    </font>
    <font>
      <b/>
      <sz val="16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1"/>
      <name val="Calibri"/>
      <charset val="134"/>
      <scheme val="minor"/>
    </font>
    <font>
      <b/>
      <sz val="12"/>
      <color rgb="FF000000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i/>
      <sz val="10"/>
      <color theme="1"/>
      <name val="Calibri"/>
      <charset val="134"/>
      <scheme val="minor"/>
    </font>
    <font>
      <sz val="11"/>
      <color rgb="FF7030A0"/>
      <name val="Calibri"/>
      <charset val="134"/>
      <scheme val="minor"/>
    </font>
    <font>
      <b/>
      <sz val="18"/>
      <color rgb="FF7030A0"/>
      <name val="Calibri"/>
      <charset val="134"/>
      <scheme val="minor"/>
    </font>
    <font>
      <b/>
      <sz val="11"/>
      <color theme="1"/>
      <name val="Calibri"/>
      <charset val="134"/>
    </font>
    <font>
      <b/>
      <sz val="11"/>
      <name val="Calibri"/>
      <charset val="134"/>
      <scheme val="minor"/>
    </font>
    <font>
      <sz val="14"/>
      <color rgb="FF7030A0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b/>
      <sz val="14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4"/>
      <color rgb="FF7030A0"/>
      <name val="Calibri"/>
      <charset val="134"/>
      <scheme val="minor"/>
    </font>
    <font>
      <b/>
      <sz val="18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1"/>
      <color rgb="FF002060"/>
      <name val="Calibri"/>
      <charset val="134"/>
      <scheme val="minor"/>
    </font>
    <font>
      <b/>
      <i/>
      <sz val="14"/>
      <color theme="1"/>
      <name val="Calibri"/>
      <charset val="134"/>
      <scheme val="minor"/>
    </font>
    <font>
      <b/>
      <sz val="11"/>
      <color theme="0"/>
      <name val="Bahnschrift"/>
      <charset val="204"/>
    </font>
    <font>
      <sz val="11"/>
      <color theme="1"/>
      <name val="Bahnschrift"/>
      <charset val="204"/>
    </font>
    <font>
      <sz val="11"/>
      <color theme="1"/>
      <name val="Times New Roman"/>
      <charset val="134"/>
    </font>
    <font>
      <sz val="11"/>
      <color theme="1"/>
      <name val="Arial"/>
      <charset val="134"/>
    </font>
    <font>
      <sz val="11"/>
      <color theme="0"/>
      <name val="Arial"/>
      <charset val="134"/>
    </font>
    <font>
      <sz val="11"/>
      <color theme="0"/>
      <name val="Bahnschrift"/>
      <charset val="204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8.8"/>
      <color theme="1"/>
      <name val="Calibri"/>
      <charset val="134"/>
    </font>
  </fonts>
  <fills count="4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34A22E"/>
        <bgColor indexed="64"/>
      </patternFill>
    </fill>
    <fill>
      <patternFill patternType="lightUp">
        <fgColor theme="9" tint="0.399914548173467"/>
        <bgColor rgb="FFFFFF99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dashDot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ashDot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dashDotDot">
        <color auto="1"/>
      </left>
      <right/>
      <top style="hair">
        <color auto="1"/>
      </top>
      <bottom style="medium">
        <color auto="1"/>
      </bottom>
      <diagonal/>
    </border>
    <border>
      <left/>
      <right style="dashDotDot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ashDotDot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dashDotDot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dashDotDot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dashDotDot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dashDotDot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ashDotDot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ashDotDot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ashDotDot">
        <color auto="1"/>
      </left>
      <right/>
      <top style="medium">
        <color auto="1"/>
      </top>
      <bottom style="hair">
        <color auto="1"/>
      </bottom>
      <diagonal/>
    </border>
    <border>
      <left/>
      <right style="dashDotDot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dashDotDot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ashDotDot">
        <color auto="1"/>
      </right>
      <top style="medium">
        <color auto="1"/>
      </top>
      <bottom/>
      <diagonal/>
    </border>
    <border>
      <left/>
      <right style="dashDotDot">
        <color auto="1"/>
      </right>
      <top style="medium">
        <color auto="1"/>
      </top>
      <bottom/>
      <diagonal/>
    </border>
    <border>
      <left style="hair">
        <color auto="1"/>
      </left>
      <right style="dashDotDot">
        <color auto="1"/>
      </right>
      <top style="hair">
        <color auto="1"/>
      </top>
      <bottom style="hair">
        <color auto="1"/>
      </bottom>
      <diagonal/>
    </border>
    <border>
      <left/>
      <right style="dashDotDot">
        <color auto="1"/>
      </right>
      <top style="hair">
        <color auto="1"/>
      </top>
      <bottom style="hair">
        <color auto="1"/>
      </bottom>
      <diagonal/>
    </border>
    <border>
      <left style="dashDotDot">
        <color auto="1"/>
      </left>
      <right style="dashDotDot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ashDotDot">
        <color auto="1"/>
      </left>
      <right style="dashDotDot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ashDotDot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ashDot">
        <color auto="1"/>
      </right>
      <top style="medium">
        <color auto="1"/>
      </top>
      <bottom style="hair">
        <color auto="1"/>
      </bottom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 style="dashDot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dashDotDot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 style="dashDot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ashDot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dashDotDot">
        <color auto="1"/>
      </left>
      <right style="hair">
        <color auto="1"/>
      </right>
      <top/>
      <bottom style="medium">
        <color auto="1"/>
      </bottom>
      <diagonal/>
    </border>
    <border>
      <left style="dashDot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 style="medium">
        <color auto="1"/>
      </left>
      <right style="dashDot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125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26" applyNumberFormat="0" applyFill="0" applyAlignment="0" applyProtection="0">
      <alignment vertical="center"/>
    </xf>
    <xf numFmtId="0" fontId="32" fillId="0" borderId="126" applyNumberFormat="0" applyFill="0" applyAlignment="0" applyProtection="0">
      <alignment vertical="center"/>
    </xf>
    <xf numFmtId="0" fontId="33" fillId="0" borderId="12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5" borderId="128" applyNumberFormat="0" applyAlignment="0" applyProtection="0">
      <alignment vertical="center"/>
    </xf>
    <xf numFmtId="0" fontId="35" fillId="16" borderId="129" applyNumberFormat="0" applyAlignment="0" applyProtection="0">
      <alignment vertical="center"/>
    </xf>
    <xf numFmtId="0" fontId="36" fillId="16" borderId="128" applyNumberFormat="0" applyAlignment="0" applyProtection="0">
      <alignment vertical="center"/>
    </xf>
    <xf numFmtId="0" fontId="37" fillId="17" borderId="130" applyNumberFormat="0" applyAlignment="0" applyProtection="0">
      <alignment vertical="center"/>
    </xf>
    <xf numFmtId="0" fontId="38" fillId="0" borderId="131" applyNumberFormat="0" applyFill="0" applyAlignment="0" applyProtection="0">
      <alignment vertical="center"/>
    </xf>
    <xf numFmtId="0" fontId="39" fillId="0" borderId="132" applyNumberFormat="0" applyFill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3" fillId="44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278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0" fillId="0" borderId="0" xfId="0" applyProtection="1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0" xfId="0" applyAlignment="1" applyProtection="1"/>
    <xf numFmtId="0" fontId="3" fillId="3" borderId="2" xfId="0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80" fontId="0" fillId="0" borderId="4" xfId="0" applyNumberFormat="1" applyBorder="1" applyAlignment="1" applyProtection="1">
      <alignment horizontal="center" vertical="center"/>
      <protection locked="0"/>
    </xf>
    <xf numFmtId="180" fontId="5" fillId="4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</xf>
    <xf numFmtId="0" fontId="0" fillId="0" borderId="0" xfId="0" applyAlignment="1" applyProtection="1"/>
    <xf numFmtId="0" fontId="2" fillId="2" borderId="2" xfId="0" applyFont="1" applyFill="1" applyBorder="1" applyAlignment="1" applyProtection="1">
      <alignment horizontal="center" vertical="center" textRotation="90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180" fontId="0" fillId="0" borderId="7" xfId="0" applyNumberFormat="1" applyBorder="1" applyAlignment="1" applyProtection="1">
      <alignment horizontal="center" vertical="center"/>
      <protection locked="0"/>
    </xf>
    <xf numFmtId="180" fontId="5" fillId="4" borderId="8" xfId="0" applyNumberFormat="1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180" fontId="0" fillId="0" borderId="10" xfId="0" applyNumberFormat="1" applyBorder="1" applyAlignment="1" applyProtection="1">
      <alignment horizontal="center" vertical="center"/>
      <protection locked="0"/>
    </xf>
    <xf numFmtId="180" fontId="5" fillId="4" borderId="11" xfId="0" applyNumberFormat="1" applyFont="1" applyFill="1" applyBorder="1" applyAlignment="1" applyProtection="1">
      <alignment horizontal="center" vertical="center"/>
      <protection locked="0"/>
    </xf>
    <xf numFmtId="0" fontId="2" fillId="2" borderId="12" xfId="0" applyFont="1" applyFill="1" applyBorder="1" applyAlignment="1" applyProtection="1">
      <alignment horizontal="center" vertical="center" textRotation="90"/>
      <protection locked="0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180" fontId="0" fillId="0" borderId="14" xfId="0" applyNumberFormat="1" applyBorder="1" applyAlignment="1" applyProtection="1">
      <alignment horizontal="center" vertical="center"/>
      <protection locked="0"/>
    </xf>
    <xf numFmtId="180" fontId="5" fillId="4" borderId="15" xfId="0" applyNumberFormat="1" applyFont="1" applyFill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 wrapText="1"/>
      <protection locked="0"/>
    </xf>
    <xf numFmtId="180" fontId="0" fillId="0" borderId="16" xfId="0" applyNumberFormat="1" applyBorder="1" applyAlignment="1" applyProtection="1">
      <alignment horizontal="center" vertical="center"/>
      <protection locked="0"/>
    </xf>
    <xf numFmtId="0" fontId="2" fillId="2" borderId="17" xfId="0" applyFont="1" applyFill="1" applyBorder="1" applyAlignment="1" applyProtection="1">
      <alignment horizontal="center" vertical="center" textRotation="90"/>
      <protection locked="0"/>
    </xf>
    <xf numFmtId="0" fontId="6" fillId="2" borderId="18" xfId="0" applyFont="1" applyFill="1" applyBorder="1" applyAlignment="1" applyProtection="1">
      <alignment horizontal="center" vertical="center" wrapText="1"/>
      <protection locked="0"/>
    </xf>
    <xf numFmtId="180" fontId="0" fillId="0" borderId="18" xfId="0" applyNumberFormat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 applyProtection="1">
      <alignment horizontal="center" vertical="center" textRotation="90"/>
      <protection locked="0"/>
    </xf>
    <xf numFmtId="0" fontId="6" fillId="2" borderId="20" xfId="0" applyFont="1" applyFill="1" applyBorder="1" applyAlignment="1" applyProtection="1">
      <alignment horizontal="center" vertical="center" wrapText="1"/>
      <protection locked="0"/>
    </xf>
    <xf numFmtId="180" fontId="0" fillId="0" borderId="20" xfId="0" applyNumberFormat="1" applyBorder="1" applyAlignment="1" applyProtection="1">
      <alignment horizontal="center" vertical="center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180" fontId="0" fillId="0" borderId="22" xfId="0" applyNumberFormat="1" applyBorder="1" applyAlignment="1" applyProtection="1">
      <alignment horizontal="center" vertical="center"/>
      <protection locked="0"/>
    </xf>
    <xf numFmtId="180" fontId="5" fillId="4" borderId="23" xfId="0" applyNumberFormat="1" applyFont="1" applyFill="1" applyBorder="1" applyAlignment="1" applyProtection="1">
      <alignment horizontal="center" vertical="center"/>
      <protection locked="0"/>
    </xf>
    <xf numFmtId="0" fontId="6" fillId="2" borderId="24" xfId="0" applyFont="1" applyFill="1" applyBorder="1" applyAlignment="1" applyProtection="1">
      <alignment horizontal="center" vertical="center" wrapText="1"/>
      <protection locked="0"/>
    </xf>
    <xf numFmtId="180" fontId="0" fillId="0" borderId="25" xfId="0" applyNumberFormat="1" applyBorder="1" applyAlignment="1" applyProtection="1">
      <alignment horizontal="center" vertical="center"/>
      <protection locked="0"/>
    </xf>
    <xf numFmtId="180" fontId="5" fillId="4" borderId="26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4" xfId="0" applyFont="1" applyFill="1" applyBorder="1" applyAlignment="1" applyProtection="1">
      <alignment horizontal="center" vertical="center" wrapText="1"/>
      <protection locked="0"/>
    </xf>
    <xf numFmtId="180" fontId="0" fillId="0" borderId="27" xfId="0" applyNumberFormat="1" applyBorder="1" applyAlignment="1" applyProtection="1">
      <alignment horizontal="center" vertical="center"/>
      <protection locked="0"/>
    </xf>
    <xf numFmtId="180" fontId="5" fillId="4" borderId="28" xfId="0" applyNumberFormat="1" applyFont="1" applyFill="1" applyBorder="1" applyAlignment="1" applyProtection="1">
      <alignment horizontal="center" vertical="center"/>
      <protection locked="0"/>
    </xf>
    <xf numFmtId="0" fontId="8" fillId="0" borderId="0" xfId="49" applyFont="1" applyAlignment="1" applyProtection="1">
      <alignment vertical="center"/>
      <protection locked="0"/>
    </xf>
    <xf numFmtId="0" fontId="3" fillId="0" borderId="0" xfId="49" applyFont="1" applyAlignment="1" applyProtection="1">
      <alignment vertical="center"/>
      <protection locked="0"/>
    </xf>
    <xf numFmtId="0" fontId="0" fillId="0" borderId="0" xfId="49" applyAlignment="1" applyProtection="1">
      <alignment vertical="center"/>
    </xf>
    <xf numFmtId="0" fontId="0" fillId="0" borderId="0" xfId="49" applyAlignment="1" applyProtection="1">
      <alignment vertical="center"/>
      <protection locked="0"/>
    </xf>
    <xf numFmtId="0" fontId="9" fillId="5" borderId="19" xfId="49" applyFont="1" applyFill="1" applyBorder="1" applyAlignment="1" applyProtection="1">
      <alignment vertical="center"/>
      <protection locked="0"/>
    </xf>
    <xf numFmtId="0" fontId="9" fillId="5" borderId="0" xfId="49" applyFont="1" applyFill="1" applyAlignment="1" applyProtection="1">
      <alignment vertical="center"/>
      <protection locked="0"/>
    </xf>
    <xf numFmtId="0" fontId="8" fillId="5" borderId="0" xfId="49" applyFont="1" applyFill="1" applyAlignment="1" applyProtection="1">
      <alignment vertical="center"/>
      <protection locked="0"/>
    </xf>
    <xf numFmtId="0" fontId="5" fillId="2" borderId="1" xfId="49" applyFont="1" applyFill="1" applyBorder="1" applyAlignment="1" applyProtection="1">
      <alignment horizontal="center" vertical="center"/>
      <protection locked="0"/>
    </xf>
    <xf numFmtId="0" fontId="10" fillId="2" borderId="29" xfId="49" applyFont="1" applyFill="1" applyBorder="1" applyAlignment="1" applyProtection="1">
      <alignment horizontal="center" vertical="top" wrapText="1"/>
      <protection locked="0"/>
    </xf>
    <xf numFmtId="0" fontId="10" fillId="2" borderId="30" xfId="49" applyFont="1" applyFill="1" applyBorder="1" applyAlignment="1" applyProtection="1">
      <alignment horizontal="center" vertical="top" wrapText="1"/>
      <protection locked="0"/>
    </xf>
    <xf numFmtId="0" fontId="5" fillId="2" borderId="30" xfId="49" applyFont="1" applyFill="1" applyBorder="1" applyAlignment="1" applyProtection="1">
      <alignment horizontal="center" vertical="top" wrapText="1"/>
      <protection locked="0"/>
    </xf>
    <xf numFmtId="0" fontId="5" fillId="2" borderId="31" xfId="49" applyFont="1" applyFill="1" applyBorder="1" applyAlignment="1" applyProtection="1">
      <alignment horizontal="center" vertical="top" wrapText="1" shrinkToFit="1"/>
      <protection locked="0"/>
    </xf>
    <xf numFmtId="0" fontId="5" fillId="2" borderId="31" xfId="49" applyFont="1" applyFill="1" applyBorder="1" applyAlignment="1" applyProtection="1">
      <alignment horizontal="center" vertical="top" wrapText="1"/>
      <protection locked="0"/>
    </xf>
    <xf numFmtId="0" fontId="11" fillId="0" borderId="32" xfId="49" applyFont="1" applyBorder="1" applyAlignment="1" applyProtection="1">
      <alignment vertical="center"/>
      <protection locked="0"/>
    </xf>
    <xf numFmtId="180" fontId="0" fillId="0" borderId="33" xfId="49" applyNumberFormat="1" applyBorder="1" applyAlignment="1" applyProtection="1">
      <alignment vertical="center"/>
      <protection locked="0"/>
    </xf>
    <xf numFmtId="180" fontId="3" fillId="3" borderId="34" xfId="49" applyNumberFormat="1" applyFont="1" applyFill="1" applyBorder="1" applyAlignment="1" applyProtection="1">
      <alignment vertical="center"/>
      <protection locked="0"/>
    </xf>
    <xf numFmtId="9" fontId="8" fillId="5" borderId="0" xfId="49" applyNumberFormat="1" applyFont="1" applyFill="1" applyAlignment="1" applyProtection="1">
      <alignment vertical="center"/>
      <protection locked="0"/>
    </xf>
    <xf numFmtId="0" fontId="9" fillId="5" borderId="35" xfId="49" applyFont="1" applyFill="1" applyBorder="1" applyAlignment="1" applyProtection="1">
      <alignment vertical="center"/>
      <protection locked="0"/>
    </xf>
    <xf numFmtId="0" fontId="12" fillId="5" borderId="35" xfId="49" applyFont="1" applyFill="1" applyBorder="1" applyAlignment="1" applyProtection="1">
      <alignment horizontal="center" vertical="center"/>
      <protection locked="0"/>
    </xf>
    <xf numFmtId="0" fontId="5" fillId="2" borderId="36" xfId="49" applyFont="1" applyFill="1" applyBorder="1" applyAlignment="1" applyProtection="1">
      <alignment horizontal="center" vertical="top" wrapText="1"/>
      <protection locked="0"/>
    </xf>
    <xf numFmtId="180" fontId="0" fillId="0" borderId="37" xfId="49" applyNumberFormat="1" applyBorder="1" applyAlignment="1" applyProtection="1">
      <alignment vertical="center"/>
      <protection locked="0"/>
    </xf>
    <xf numFmtId="180" fontId="0" fillId="0" borderId="38" xfId="49" applyNumberFormat="1" applyBorder="1" applyAlignment="1" applyProtection="1">
      <alignment vertical="center"/>
      <protection locked="0"/>
    </xf>
    <xf numFmtId="180" fontId="5" fillId="0" borderId="33" xfId="49" applyNumberFormat="1" applyFont="1" applyBorder="1" applyAlignment="1" applyProtection="1">
      <alignment vertical="center"/>
      <protection locked="0"/>
    </xf>
    <xf numFmtId="180" fontId="5" fillId="0" borderId="39" xfId="49" applyNumberFormat="1" applyFont="1" applyBorder="1" applyAlignment="1" applyProtection="1">
      <alignment vertical="center"/>
      <protection locked="0"/>
    </xf>
    <xf numFmtId="181" fontId="3" fillId="0" borderId="33" xfId="1" applyNumberFormat="1" applyFont="1" applyBorder="1" applyAlignment="1" applyProtection="1">
      <alignment vertical="center"/>
      <protection locked="0"/>
    </xf>
    <xf numFmtId="181" fontId="3" fillId="0" borderId="40" xfId="1" applyNumberFormat="1" applyFont="1" applyBorder="1" applyAlignment="1" applyProtection="1">
      <alignment vertical="center"/>
      <protection locked="0"/>
    </xf>
    <xf numFmtId="176" fontId="11" fillId="0" borderId="41" xfId="1" applyFont="1" applyBorder="1" applyAlignment="1" applyProtection="1">
      <alignment vertical="center"/>
      <protection locked="0"/>
    </xf>
    <xf numFmtId="180" fontId="0" fillId="0" borderId="42" xfId="49" applyNumberFormat="1" applyBorder="1" applyAlignment="1" applyProtection="1">
      <alignment vertical="center"/>
      <protection locked="0"/>
    </xf>
    <xf numFmtId="181" fontId="3" fillId="0" borderId="43" xfId="1" applyNumberFormat="1" applyFont="1" applyBorder="1" applyAlignment="1" applyProtection="1">
      <alignment vertical="center"/>
      <protection locked="0"/>
    </xf>
    <xf numFmtId="176" fontId="11" fillId="0" borderId="33" xfId="1" applyFont="1" applyBorder="1" applyAlignment="1" applyProtection="1">
      <alignment vertical="center"/>
      <protection locked="0"/>
    </xf>
    <xf numFmtId="176" fontId="11" fillId="0" borderId="42" xfId="1" applyFont="1" applyBorder="1" applyAlignment="1" applyProtection="1">
      <alignment vertical="center"/>
      <protection locked="0"/>
    </xf>
    <xf numFmtId="181" fontId="3" fillId="0" borderId="39" xfId="1" applyNumberFormat="1" applyFont="1" applyBorder="1" applyAlignment="1" applyProtection="1">
      <alignment vertical="center"/>
      <protection locked="0"/>
    </xf>
    <xf numFmtId="1" fontId="3" fillId="0" borderId="44" xfId="49" applyNumberFormat="1" applyFont="1" applyBorder="1" applyAlignment="1" applyProtection="1">
      <alignment vertical="center"/>
      <protection locked="0"/>
    </xf>
    <xf numFmtId="1" fontId="3" fillId="0" borderId="43" xfId="49" applyNumberFormat="1" applyFont="1" applyBorder="1" applyAlignment="1" applyProtection="1">
      <alignment vertical="center"/>
      <protection locked="0"/>
    </xf>
    <xf numFmtId="176" fontId="3" fillId="0" borderId="45" xfId="1" applyFont="1" applyBorder="1" applyAlignment="1" applyProtection="1">
      <alignment vertical="center"/>
      <protection locked="0"/>
    </xf>
    <xf numFmtId="1" fontId="0" fillId="0" borderId="44" xfId="49" applyNumberFormat="1" applyBorder="1" applyAlignment="1" applyProtection="1">
      <alignment vertical="center"/>
      <protection locked="0"/>
    </xf>
    <xf numFmtId="9" fontId="12" fillId="5" borderId="27" xfId="49" applyNumberFormat="1" applyFont="1" applyFill="1" applyBorder="1" applyAlignment="1" applyProtection="1">
      <alignment horizontal="center" vertical="center"/>
      <protection locked="0"/>
    </xf>
    <xf numFmtId="0" fontId="5" fillId="6" borderId="10" xfId="49" applyFont="1" applyFill="1" applyBorder="1" applyAlignment="1" applyProtection="1">
      <alignment horizontal="center" vertical="top"/>
      <protection locked="0"/>
    </xf>
    <xf numFmtId="0" fontId="5" fillId="6" borderId="46" xfId="49" applyFont="1" applyFill="1" applyBorder="1" applyAlignment="1" applyProtection="1">
      <alignment horizontal="center" vertical="top" wrapText="1"/>
      <protection locked="0"/>
    </xf>
    <xf numFmtId="0" fontId="13" fillId="0" borderId="18" xfId="49" applyFont="1" applyBorder="1" applyAlignment="1" applyProtection="1">
      <alignment horizontal="center" vertical="center" wrapText="1"/>
      <protection locked="0"/>
    </xf>
    <xf numFmtId="181" fontId="11" fillId="0" borderId="37" xfId="1" applyNumberFormat="1" applyFont="1" applyBorder="1" applyAlignment="1" applyProtection="1">
      <alignment vertical="center"/>
      <protection locked="0"/>
    </xf>
    <xf numFmtId="0" fontId="3" fillId="0" borderId="10" xfId="49" applyFont="1" applyBorder="1" applyAlignment="1" applyProtection="1">
      <alignment horizontal="center" vertical="center"/>
      <protection locked="0"/>
    </xf>
    <xf numFmtId="0" fontId="3" fillId="7" borderId="46" xfId="49" applyFont="1" applyFill="1" applyBorder="1" applyAlignment="1" applyProtection="1">
      <alignment horizontal="center" vertical="center"/>
      <protection locked="0"/>
    </xf>
    <xf numFmtId="0" fontId="3" fillId="0" borderId="18" xfId="49" applyFont="1" applyBorder="1" applyAlignment="1" applyProtection="1">
      <alignment horizontal="center" vertical="center"/>
      <protection locked="0"/>
    </xf>
    <xf numFmtId="182" fontId="3" fillId="0" borderId="18" xfId="49" applyNumberFormat="1" applyFont="1" applyBorder="1" applyAlignment="1" applyProtection="1">
      <alignment vertical="center"/>
      <protection locked="0"/>
    </xf>
    <xf numFmtId="0" fontId="3" fillId="0" borderId="18" xfId="49" applyFont="1" applyBorder="1" applyAlignment="1" applyProtection="1">
      <alignment vertical="center"/>
      <protection locked="0"/>
    </xf>
    <xf numFmtId="183" fontId="3" fillId="0" borderId="18" xfId="49" applyNumberFormat="1" applyFont="1" applyBorder="1" applyAlignment="1" applyProtection="1">
      <alignment vertical="center"/>
      <protection locked="0"/>
    </xf>
    <xf numFmtId="181" fontId="11" fillId="0" borderId="47" xfId="1" applyNumberFormat="1" applyFont="1" applyBorder="1" applyAlignment="1" applyProtection="1">
      <alignment vertical="center"/>
      <protection locked="0"/>
    </xf>
    <xf numFmtId="181" fontId="11" fillId="0" borderId="48" xfId="1" applyNumberFormat="1" applyFont="1" applyBorder="1" applyAlignment="1" applyProtection="1">
      <alignment vertical="center"/>
      <protection locked="0"/>
    </xf>
    <xf numFmtId="1" fontId="3" fillId="0" borderId="48" xfId="49" applyNumberFormat="1" applyFont="1" applyBorder="1" applyAlignment="1" applyProtection="1">
      <alignment vertical="center"/>
      <protection locked="0"/>
    </xf>
    <xf numFmtId="0" fontId="0" fillId="0" borderId="18" xfId="49" applyBorder="1" applyAlignment="1" applyProtection="1">
      <alignment vertical="center"/>
      <protection locked="0"/>
    </xf>
    <xf numFmtId="184" fontId="11" fillId="0" borderId="1" xfId="49" applyNumberFormat="1" applyFont="1" applyBorder="1" applyAlignment="1" applyProtection="1">
      <alignment vertical="center"/>
      <protection locked="0"/>
    </xf>
    <xf numFmtId="180" fontId="11" fillId="0" borderId="49" xfId="49" applyNumberFormat="1" applyFont="1" applyBorder="1" applyAlignment="1" applyProtection="1">
      <alignment vertical="center"/>
      <protection locked="0"/>
    </xf>
    <xf numFmtId="0" fontId="14" fillId="0" borderId="0" xfId="49" applyFont="1" applyAlignment="1" applyProtection="1">
      <alignment horizontal="center" vertical="center"/>
    </xf>
    <xf numFmtId="0" fontId="15" fillId="0" borderId="0" xfId="6" applyNumberFormat="1" applyFont="1" applyFill="1" applyBorder="1" applyAlignment="1" applyProtection="1">
      <alignment horizontal="center" vertical="center"/>
    </xf>
    <xf numFmtId="0" fontId="16" fillId="0" borderId="0" xfId="6" applyNumberFormat="1" applyFill="1" applyBorder="1" applyAlignment="1" applyProtection="1">
      <alignment horizontal="center" vertical="center"/>
    </xf>
    <xf numFmtId="0" fontId="16" fillId="0" borderId="0" xfId="6" applyNumberFormat="1" applyFill="1" applyBorder="1" applyAlignment="1" applyProtection="1">
      <alignment vertical="center"/>
    </xf>
    <xf numFmtId="0" fontId="17" fillId="0" borderId="0" xfId="49" applyFont="1" applyAlignment="1" applyProtection="1">
      <alignment horizontal="center" vertical="center"/>
    </xf>
    <xf numFmtId="1" fontId="0" fillId="0" borderId="50" xfId="49" applyNumberFormat="1" applyBorder="1" applyAlignment="1" applyProtection="1">
      <alignment vertical="center"/>
      <protection locked="0"/>
    </xf>
    <xf numFmtId="176" fontId="3" fillId="0" borderId="51" xfId="1" applyFont="1" applyBorder="1" applyAlignment="1" applyProtection="1">
      <alignment vertical="center"/>
      <protection locked="0"/>
    </xf>
    <xf numFmtId="180" fontId="11" fillId="0" borderId="3" xfId="49" applyNumberFormat="1" applyFont="1" applyBorder="1" applyAlignment="1" applyProtection="1">
      <alignment vertical="center"/>
      <protection locked="0"/>
    </xf>
    <xf numFmtId="180" fontId="5" fillId="0" borderId="29" xfId="49" applyNumberFormat="1" applyFont="1" applyBorder="1" applyAlignment="1" applyProtection="1">
      <alignment vertical="center"/>
      <protection locked="0"/>
    </xf>
    <xf numFmtId="180" fontId="5" fillId="0" borderId="30" xfId="49" applyNumberFormat="1" applyFont="1" applyBorder="1" applyAlignment="1" applyProtection="1">
      <alignment vertical="center"/>
      <protection locked="0"/>
    </xf>
    <xf numFmtId="176" fontId="5" fillId="0" borderId="30" xfId="1" applyFont="1" applyBorder="1" applyAlignment="1" applyProtection="1">
      <alignment vertical="center"/>
      <protection locked="0"/>
    </xf>
    <xf numFmtId="180" fontId="5" fillId="0" borderId="36" xfId="49" applyNumberFormat="1" applyFont="1" applyBorder="1" applyAlignment="1" applyProtection="1">
      <alignment vertical="center"/>
      <protection locked="0"/>
    </xf>
    <xf numFmtId="183" fontId="0" fillId="0" borderId="0" xfId="49" applyNumberFormat="1" applyAlignment="1" applyProtection="1">
      <alignment vertical="center"/>
      <protection locked="0"/>
    </xf>
    <xf numFmtId="0" fontId="8" fillId="0" borderId="0" xfId="49" applyFont="1" applyFill="1" applyAlignment="1" applyProtection="1">
      <alignment vertical="center"/>
    </xf>
    <xf numFmtId="0" fontId="0" fillId="0" borderId="0" xfId="49" applyAlignment="1" applyProtection="1">
      <alignment vertical="center" wrapText="1"/>
      <protection locked="0"/>
    </xf>
    <xf numFmtId="0" fontId="0" fillId="3" borderId="0" xfId="49" applyFill="1" applyAlignment="1" applyProtection="1">
      <alignment vertical="center"/>
      <protection locked="0"/>
    </xf>
    <xf numFmtId="0" fontId="9" fillId="0" borderId="19" xfId="49" applyFont="1" applyFill="1" applyBorder="1" applyAlignment="1" applyProtection="1">
      <alignment vertical="center"/>
    </xf>
    <xf numFmtId="0" fontId="9" fillId="0" borderId="35" xfId="49" applyFont="1" applyFill="1" applyBorder="1" applyAlignment="1" applyProtection="1">
      <alignment vertical="center"/>
    </xf>
    <xf numFmtId="0" fontId="5" fillId="4" borderId="52" xfId="49" applyFont="1" applyFill="1" applyBorder="1" applyAlignment="1" applyProtection="1">
      <alignment horizontal="center" vertical="center"/>
      <protection locked="0"/>
    </xf>
    <xf numFmtId="0" fontId="18" fillId="4" borderId="2" xfId="49" applyFont="1" applyFill="1" applyBorder="1" applyAlignment="1" applyProtection="1">
      <alignment horizontal="center" vertical="center"/>
      <protection locked="0"/>
    </xf>
    <xf numFmtId="0" fontId="18" fillId="4" borderId="49" xfId="49" applyFont="1" applyFill="1" applyBorder="1" applyAlignment="1" applyProtection="1">
      <alignment horizontal="center" vertical="center"/>
      <protection locked="0"/>
    </xf>
    <xf numFmtId="0" fontId="5" fillId="4" borderId="53" xfId="49" applyFont="1" applyFill="1" applyBorder="1" applyAlignment="1" applyProtection="1">
      <alignment horizontal="center" vertical="center"/>
      <protection locked="0"/>
    </xf>
    <xf numFmtId="0" fontId="5" fillId="4" borderId="29" xfId="49" applyFont="1" applyFill="1" applyBorder="1" applyAlignment="1" applyProtection="1">
      <alignment horizontal="center" vertical="center"/>
      <protection locked="0"/>
    </xf>
    <xf numFmtId="0" fontId="5" fillId="4" borderId="30" xfId="49" applyFont="1" applyFill="1" applyBorder="1" applyAlignment="1" applyProtection="1">
      <alignment horizontal="center" vertical="center"/>
      <protection locked="0"/>
    </xf>
    <xf numFmtId="0" fontId="5" fillId="4" borderId="32" xfId="49" applyFont="1" applyFill="1" applyBorder="1" applyAlignment="1" applyProtection="1">
      <alignment horizontal="center" vertical="center"/>
      <protection locked="0"/>
    </xf>
    <xf numFmtId="180" fontId="5" fillId="2" borderId="38" xfId="49" applyNumberFormat="1" applyFont="1" applyFill="1" applyBorder="1" applyAlignment="1" applyProtection="1">
      <alignment horizontal="center" vertical="center"/>
      <protection locked="0"/>
    </xf>
    <xf numFmtId="180" fontId="5" fillId="2" borderId="39" xfId="49" applyNumberFormat="1" applyFont="1" applyFill="1" applyBorder="1" applyAlignment="1" applyProtection="1">
      <alignment horizontal="center" vertical="center"/>
      <protection locked="0"/>
    </xf>
    <xf numFmtId="180" fontId="5" fillId="2" borderId="54" xfId="49" applyNumberFormat="1" applyFont="1" applyFill="1" applyBorder="1" applyAlignment="1" applyProtection="1">
      <alignment horizontal="center" vertical="center"/>
      <protection locked="0"/>
    </xf>
    <xf numFmtId="180" fontId="5" fillId="2" borderId="55" xfId="49" applyNumberFormat="1" applyFont="1" applyFill="1" applyBorder="1" applyAlignment="1" applyProtection="1">
      <alignment horizontal="center" vertical="center"/>
      <protection locked="0"/>
    </xf>
    <xf numFmtId="0" fontId="5" fillId="4" borderId="56" xfId="49" applyFont="1" applyFill="1" applyBorder="1" applyAlignment="1" applyProtection="1">
      <alignment horizontal="center" vertical="center" wrapText="1"/>
      <protection locked="0"/>
    </xf>
    <xf numFmtId="0" fontId="5" fillId="5" borderId="57" xfId="49" applyFont="1" applyFill="1" applyBorder="1" applyAlignment="1" applyProtection="1">
      <alignment horizontal="center" vertical="center" wrapText="1"/>
      <protection locked="0"/>
    </xf>
    <xf numFmtId="0" fontId="5" fillId="5" borderId="58" xfId="49" applyFont="1" applyFill="1" applyBorder="1" applyAlignment="1" applyProtection="1">
      <alignment horizontal="center" vertical="center" wrapText="1"/>
      <protection locked="0"/>
    </xf>
    <xf numFmtId="0" fontId="5" fillId="5" borderId="59" xfId="49" applyFont="1" applyFill="1" applyBorder="1" applyAlignment="1" applyProtection="1">
      <alignment horizontal="center" vertical="center" wrapText="1"/>
      <protection locked="0"/>
    </xf>
    <xf numFmtId="0" fontId="5" fillId="5" borderId="60" xfId="49" applyFont="1" applyFill="1" applyBorder="1" applyAlignment="1" applyProtection="1">
      <alignment horizontal="center" vertical="center" wrapText="1"/>
      <protection locked="0"/>
    </xf>
    <xf numFmtId="0" fontId="5" fillId="4" borderId="61" xfId="49" applyFont="1" applyFill="1" applyBorder="1" applyAlignment="1" applyProtection="1">
      <alignment horizontal="center" vertical="center"/>
      <protection locked="0"/>
    </xf>
    <xf numFmtId="0" fontId="5" fillId="4" borderId="62" xfId="49" applyFont="1" applyFill="1" applyBorder="1" applyAlignment="1" applyProtection="1">
      <alignment horizontal="center" vertical="center"/>
      <protection locked="0"/>
    </xf>
    <xf numFmtId="0" fontId="19" fillId="4" borderId="30" xfId="49" applyFont="1" applyFill="1" applyBorder="1" applyAlignment="1" applyProtection="1">
      <alignment horizontal="center" vertical="center" wrapText="1"/>
      <protection locked="0"/>
    </xf>
    <xf numFmtId="0" fontId="5" fillId="4" borderId="31" xfId="49" applyFont="1" applyFill="1" applyBorder="1" applyAlignment="1" applyProtection="1">
      <alignment horizontal="center" vertical="center"/>
      <protection locked="0"/>
    </xf>
    <xf numFmtId="0" fontId="19" fillId="4" borderId="63" xfId="49" applyFont="1" applyFill="1" applyBorder="1" applyAlignment="1" applyProtection="1">
      <alignment horizontal="center" vertical="center" wrapText="1"/>
      <protection locked="0"/>
    </xf>
    <xf numFmtId="0" fontId="5" fillId="4" borderId="64" xfId="49" applyFont="1" applyFill="1" applyBorder="1" applyAlignment="1" applyProtection="1">
      <alignment horizontal="center" vertical="center"/>
      <protection locked="0"/>
    </xf>
    <xf numFmtId="0" fontId="5" fillId="3" borderId="65" xfId="49" applyFont="1" applyFill="1" applyBorder="1" applyAlignment="1" applyProtection="1">
      <alignment horizontal="center" vertical="center"/>
      <protection locked="0"/>
    </xf>
    <xf numFmtId="0" fontId="5" fillId="3" borderId="66" xfId="49" applyFont="1" applyFill="1" applyBorder="1" applyAlignment="1" applyProtection="1">
      <alignment horizontal="center" vertical="center"/>
      <protection locked="0"/>
    </xf>
    <xf numFmtId="0" fontId="5" fillId="3" borderId="67" xfId="49" applyFont="1" applyFill="1" applyBorder="1" applyAlignment="1" applyProtection="1">
      <alignment horizontal="center" vertical="center" wrapText="1"/>
      <protection locked="0"/>
    </xf>
    <xf numFmtId="0" fontId="5" fillId="3" borderId="68" xfId="49" applyFont="1" applyFill="1" applyBorder="1" applyAlignment="1" applyProtection="1">
      <alignment horizontal="center" vertical="center"/>
      <protection locked="0"/>
    </xf>
    <xf numFmtId="0" fontId="5" fillId="3" borderId="69" xfId="49" applyFont="1" applyFill="1" applyBorder="1" applyAlignment="1" applyProtection="1">
      <alignment horizontal="center" vertical="center"/>
      <protection locked="0"/>
    </xf>
    <xf numFmtId="0" fontId="5" fillId="3" borderId="70" xfId="49" applyFont="1" applyFill="1" applyBorder="1" applyAlignment="1" applyProtection="1">
      <alignment horizontal="center" vertical="center"/>
      <protection locked="0"/>
    </xf>
    <xf numFmtId="0" fontId="11" fillId="8" borderId="32" xfId="49" applyFont="1" applyFill="1" applyBorder="1" applyAlignment="1" applyProtection="1">
      <alignment vertical="center"/>
      <protection locked="0"/>
    </xf>
    <xf numFmtId="9" fontId="20" fillId="0" borderId="32" xfId="49" applyNumberFormat="1" applyFont="1" applyBorder="1" applyAlignment="1" applyProtection="1">
      <alignment vertical="center"/>
      <protection locked="0"/>
    </xf>
    <xf numFmtId="2" fontId="0" fillId="3" borderId="71" xfId="49" applyNumberFormat="1" applyFill="1" applyBorder="1" applyAlignment="1" applyProtection="1">
      <alignment vertical="center"/>
      <protection locked="0"/>
    </xf>
    <xf numFmtId="180" fontId="0" fillId="3" borderId="39" xfId="49" applyNumberFormat="1" applyFill="1" applyBorder="1" applyAlignment="1" applyProtection="1">
      <alignment vertical="center"/>
      <protection locked="0"/>
    </xf>
    <xf numFmtId="2" fontId="0" fillId="3" borderId="72" xfId="49" applyNumberFormat="1" applyFill="1" applyBorder="1" applyAlignment="1" applyProtection="1">
      <alignment vertical="center"/>
      <protection locked="0"/>
    </xf>
    <xf numFmtId="180" fontId="0" fillId="3" borderId="73" xfId="49" applyNumberFormat="1" applyFill="1" applyBorder="1" applyAlignment="1" applyProtection="1">
      <alignment vertical="center"/>
      <protection locked="0"/>
    </xf>
    <xf numFmtId="0" fontId="11" fillId="8" borderId="56" xfId="49" applyFont="1" applyFill="1" applyBorder="1" applyAlignment="1" applyProtection="1">
      <alignment vertical="center"/>
      <protection locked="0"/>
    </xf>
    <xf numFmtId="2" fontId="0" fillId="3" borderId="74" xfId="49" applyNumberFormat="1" applyFill="1" applyBorder="1" applyAlignment="1" applyProtection="1">
      <alignment vertical="center"/>
      <protection locked="0"/>
    </xf>
    <xf numFmtId="2" fontId="0" fillId="3" borderId="75" xfId="49" applyNumberFormat="1" applyFill="1" applyBorder="1" applyAlignment="1" applyProtection="1">
      <alignment vertical="center"/>
      <protection locked="0"/>
    </xf>
    <xf numFmtId="9" fontId="20" fillId="3" borderId="32" xfId="49" applyNumberFormat="1" applyFont="1" applyFill="1" applyBorder="1" applyAlignment="1" applyProtection="1">
      <alignment vertical="center"/>
      <protection locked="0"/>
    </xf>
    <xf numFmtId="9" fontId="20" fillId="3" borderId="56" xfId="49" applyNumberFormat="1" applyFont="1" applyFill="1" applyBorder="1" applyAlignment="1" applyProtection="1">
      <alignment vertical="center"/>
      <protection locked="0"/>
    </xf>
    <xf numFmtId="0" fontId="11" fillId="9" borderId="56" xfId="49" applyFont="1" applyFill="1" applyBorder="1" applyAlignment="1" applyProtection="1">
      <alignment vertical="center"/>
      <protection locked="0"/>
    </xf>
    <xf numFmtId="0" fontId="11" fillId="9" borderId="56" xfId="50" applyFont="1" applyFill="1" applyBorder="1" applyAlignment="1" applyProtection="1">
      <alignment vertical="center"/>
      <protection locked="0"/>
    </xf>
    <xf numFmtId="0" fontId="11" fillId="8" borderId="56" xfId="50" applyFont="1" applyFill="1" applyBorder="1" applyAlignment="1" applyProtection="1">
      <alignment vertical="center"/>
      <protection locked="0"/>
    </xf>
    <xf numFmtId="180" fontId="5" fillId="2" borderId="76" xfId="49" applyNumberFormat="1" applyFont="1" applyFill="1" applyBorder="1" applyAlignment="1" applyProtection="1">
      <alignment horizontal="center" vertical="center"/>
      <protection locked="0"/>
    </xf>
    <xf numFmtId="180" fontId="5" fillId="2" borderId="77" xfId="49" applyNumberFormat="1" applyFont="1" applyFill="1" applyBorder="1" applyAlignment="1" applyProtection="1">
      <alignment horizontal="center" vertical="center"/>
      <protection locked="0"/>
    </xf>
    <xf numFmtId="180" fontId="5" fillId="2" borderId="78" xfId="49" applyNumberFormat="1" applyFont="1" applyFill="1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 vertical="center" wrapText="1"/>
      <protection locked="0"/>
    </xf>
    <xf numFmtId="0" fontId="5" fillId="5" borderId="79" xfId="49" applyFont="1" applyFill="1" applyBorder="1" applyAlignment="1" applyProtection="1">
      <alignment horizontal="center" vertical="center" wrapText="1"/>
      <protection locked="0"/>
    </xf>
    <xf numFmtId="0" fontId="5" fillId="3" borderId="80" xfId="49" applyFont="1" applyFill="1" applyBorder="1" applyAlignment="1" applyProtection="1">
      <alignment horizontal="center" vertical="center"/>
      <protection locked="0"/>
    </xf>
    <xf numFmtId="0" fontId="5" fillId="3" borderId="81" xfId="49" applyFont="1" applyFill="1" applyBorder="1" applyAlignment="1" applyProtection="1">
      <alignment horizontal="center" vertical="center"/>
      <protection locked="0"/>
    </xf>
    <xf numFmtId="0" fontId="5" fillId="3" borderId="0" xfId="49" applyFont="1" applyFill="1" applyAlignment="1" applyProtection="1">
      <alignment horizontal="center" vertical="center"/>
      <protection locked="0"/>
    </xf>
    <xf numFmtId="0" fontId="5" fillId="3" borderId="82" xfId="49" applyFont="1" applyFill="1" applyBorder="1" applyAlignment="1" applyProtection="1">
      <alignment horizontal="center" vertical="center"/>
      <protection locked="0"/>
    </xf>
    <xf numFmtId="185" fontId="0" fillId="0" borderId="75" xfId="49" applyNumberFormat="1" applyBorder="1" applyAlignment="1" applyProtection="1">
      <alignment vertical="center"/>
      <protection locked="0"/>
    </xf>
    <xf numFmtId="180" fontId="0" fillId="0" borderId="83" xfId="49" applyNumberFormat="1" applyBorder="1" applyAlignment="1" applyProtection="1">
      <alignment vertical="center"/>
      <protection locked="0"/>
    </xf>
    <xf numFmtId="180" fontId="0" fillId="0" borderId="84" xfId="49" applyNumberFormat="1" applyBorder="1" applyAlignment="1" applyProtection="1">
      <alignment vertical="center"/>
      <protection locked="0"/>
    </xf>
    <xf numFmtId="185" fontId="0" fillId="0" borderId="72" xfId="49" applyNumberFormat="1" applyBorder="1" applyAlignment="1" applyProtection="1">
      <alignment vertical="center"/>
      <protection locked="0"/>
    </xf>
    <xf numFmtId="185" fontId="0" fillId="0" borderId="85" xfId="49" applyNumberFormat="1" applyBorder="1" applyAlignment="1" applyProtection="1">
      <alignment vertical="center"/>
      <protection locked="0"/>
    </xf>
    <xf numFmtId="185" fontId="0" fillId="0" borderId="44" xfId="49" applyNumberFormat="1" applyBorder="1" applyAlignment="1" applyProtection="1">
      <alignment vertical="center"/>
      <protection locked="0"/>
    </xf>
    <xf numFmtId="180" fontId="0" fillId="0" borderId="86" xfId="49" applyNumberFormat="1" applyBorder="1" applyAlignment="1" applyProtection="1">
      <alignment vertical="center"/>
      <protection locked="0"/>
    </xf>
    <xf numFmtId="185" fontId="0" fillId="0" borderId="87" xfId="49" applyNumberFormat="1" applyBorder="1" applyAlignment="1" applyProtection="1">
      <alignment vertical="center"/>
      <protection locked="0"/>
    </xf>
    <xf numFmtId="185" fontId="0" fillId="0" borderId="33" xfId="49" applyNumberFormat="1" applyBorder="1" applyAlignment="1" applyProtection="1">
      <alignment vertical="center"/>
      <protection locked="0"/>
    </xf>
    <xf numFmtId="185" fontId="0" fillId="3" borderId="75" xfId="49" applyNumberFormat="1" applyFill="1" applyBorder="1" applyAlignment="1" applyProtection="1">
      <alignment vertical="center"/>
      <protection locked="0"/>
    </xf>
    <xf numFmtId="0" fontId="5" fillId="4" borderId="88" xfId="49" applyFont="1" applyFill="1" applyBorder="1" applyAlignment="1" applyProtection="1">
      <alignment horizontal="center" vertical="center"/>
      <protection locked="0"/>
    </xf>
    <xf numFmtId="0" fontId="5" fillId="4" borderId="89" xfId="49" applyFont="1" applyFill="1" applyBorder="1" applyAlignment="1" applyProtection="1">
      <alignment horizontal="center" vertical="center"/>
      <protection locked="0"/>
    </xf>
    <xf numFmtId="180" fontId="5" fillId="5" borderId="90" xfId="49" applyNumberFormat="1" applyFont="1" applyFill="1" applyBorder="1" applyAlignment="1" applyProtection="1">
      <alignment horizontal="center" vertical="center"/>
      <protection locked="0"/>
    </xf>
    <xf numFmtId="180" fontId="5" fillId="5" borderId="91" xfId="49" applyNumberFormat="1" applyFont="1" applyFill="1" applyBorder="1" applyAlignment="1" applyProtection="1">
      <alignment horizontal="center" vertical="center"/>
      <protection locked="0"/>
    </xf>
    <xf numFmtId="180" fontId="5" fillId="2" borderId="80" xfId="49" applyNumberFormat="1" applyFont="1" applyFill="1" applyBorder="1" applyAlignment="1" applyProtection="1">
      <alignment horizontal="center" vertical="center"/>
      <protection locked="0"/>
    </xf>
    <xf numFmtId="180" fontId="5" fillId="2" borderId="92" xfId="49" applyNumberFormat="1" applyFont="1" applyFill="1" applyBorder="1" applyAlignment="1" applyProtection="1">
      <alignment horizontal="center" vertical="center"/>
      <protection locked="0"/>
    </xf>
    <xf numFmtId="0" fontId="5" fillId="5" borderId="93" xfId="49" applyFont="1" applyFill="1" applyBorder="1" applyAlignment="1" applyProtection="1">
      <alignment horizontal="center" vertical="center" wrapText="1"/>
      <protection locked="0"/>
    </xf>
    <xf numFmtId="0" fontId="5" fillId="5" borderId="94" xfId="49" applyFont="1" applyFill="1" applyBorder="1" applyAlignment="1" applyProtection="1">
      <alignment horizontal="center" vertical="center" wrapText="1"/>
      <protection locked="0"/>
    </xf>
    <xf numFmtId="186" fontId="5" fillId="5" borderId="59" xfId="49" applyNumberFormat="1" applyFont="1" applyFill="1" applyBorder="1" applyAlignment="1" applyProtection="1">
      <alignment horizontal="center" vertical="center" wrapText="1"/>
      <protection locked="0"/>
    </xf>
    <xf numFmtId="0" fontId="5" fillId="4" borderId="2" xfId="49" applyFont="1" applyFill="1" applyBorder="1" applyAlignment="1" applyProtection="1">
      <alignment horizontal="center" vertical="center" wrapText="1"/>
      <protection locked="0"/>
    </xf>
    <xf numFmtId="0" fontId="5" fillId="3" borderId="95" xfId="49" applyFont="1" applyFill="1" applyBorder="1" applyAlignment="1" applyProtection="1">
      <alignment horizontal="center" vertical="center" wrapText="1"/>
      <protection locked="0"/>
    </xf>
    <xf numFmtId="0" fontId="10" fillId="3" borderId="96" xfId="49" applyFont="1" applyFill="1" applyBorder="1" applyAlignment="1" applyProtection="1">
      <alignment horizontal="center" vertical="center" wrapText="1"/>
      <protection locked="0"/>
    </xf>
    <xf numFmtId="180" fontId="0" fillId="0" borderId="97" xfId="49" applyNumberFormat="1" applyBorder="1" applyAlignment="1" applyProtection="1">
      <alignment vertical="center"/>
      <protection locked="0"/>
    </xf>
    <xf numFmtId="187" fontId="0" fillId="0" borderId="98" xfId="49" applyNumberFormat="1" applyBorder="1" applyAlignment="1" applyProtection="1">
      <alignment vertical="center"/>
      <protection locked="0"/>
    </xf>
    <xf numFmtId="180" fontId="0" fillId="0" borderId="45" xfId="49" applyNumberFormat="1" applyBorder="1" applyAlignment="1" applyProtection="1">
      <alignment vertical="center"/>
      <protection locked="0"/>
    </xf>
    <xf numFmtId="187" fontId="0" fillId="0" borderId="99" xfId="49" applyNumberFormat="1" applyBorder="1" applyAlignment="1" applyProtection="1">
      <alignment vertical="center"/>
      <protection locked="0"/>
    </xf>
    <xf numFmtId="185" fontId="0" fillId="0" borderId="38" xfId="49" applyNumberFormat="1" applyBorder="1" applyAlignment="1" applyProtection="1">
      <alignment vertical="center"/>
      <protection locked="0"/>
    </xf>
    <xf numFmtId="180" fontId="5" fillId="2" borderId="37" xfId="49" applyNumberFormat="1" applyFont="1" applyFill="1" applyBorder="1" applyAlignment="1" applyProtection="1">
      <alignment horizontal="center" vertical="center"/>
      <protection locked="0"/>
    </xf>
    <xf numFmtId="0" fontId="5" fillId="5" borderId="100" xfId="49" applyFont="1" applyFill="1" applyBorder="1" applyAlignment="1" applyProtection="1">
      <alignment horizontal="center" vertical="center" wrapText="1"/>
      <protection locked="0"/>
    </xf>
    <xf numFmtId="0" fontId="5" fillId="5" borderId="101" xfId="49" applyFont="1" applyFill="1" applyBorder="1" applyAlignment="1" applyProtection="1">
      <alignment horizontal="center" vertical="center" wrapText="1"/>
      <protection locked="0"/>
    </xf>
    <xf numFmtId="185" fontId="0" fillId="3" borderId="72" xfId="49" applyNumberFormat="1" applyFill="1" applyBorder="1" applyAlignment="1" applyProtection="1">
      <alignment vertical="center"/>
      <protection locked="0"/>
    </xf>
    <xf numFmtId="0" fontId="9" fillId="0" borderId="27" xfId="49" applyFont="1" applyFill="1" applyBorder="1" applyAlignment="1" applyProtection="1">
      <alignment vertical="center"/>
    </xf>
    <xf numFmtId="0" fontId="18" fillId="4" borderId="3" xfId="49" applyFont="1" applyFill="1" applyBorder="1" applyAlignment="1" applyProtection="1">
      <alignment horizontal="center" vertical="center"/>
      <protection locked="0"/>
    </xf>
    <xf numFmtId="0" fontId="5" fillId="4" borderId="102" xfId="49" applyFont="1" applyFill="1" applyBorder="1" applyAlignment="1" applyProtection="1">
      <alignment horizontal="center" vertical="center"/>
      <protection locked="0"/>
    </xf>
    <xf numFmtId="180" fontId="5" fillId="5" borderId="103" xfId="49" applyNumberFormat="1" applyFont="1" applyFill="1" applyBorder="1" applyAlignment="1" applyProtection="1">
      <alignment horizontal="center" vertical="center"/>
      <protection locked="0"/>
    </xf>
    <xf numFmtId="180" fontId="5" fillId="5" borderId="66" xfId="49" applyNumberFormat="1" applyFont="1" applyFill="1" applyBorder="1" applyAlignment="1" applyProtection="1">
      <alignment horizontal="center" vertical="center"/>
      <protection locked="0"/>
    </xf>
    <xf numFmtId="0" fontId="5" fillId="5" borderId="51" xfId="49" applyFont="1" applyFill="1" applyBorder="1" applyAlignment="1" applyProtection="1">
      <alignment horizontal="center" vertical="center" wrapText="1"/>
      <protection locked="0"/>
    </xf>
    <xf numFmtId="0" fontId="5" fillId="4" borderId="104" xfId="49" applyFont="1" applyFill="1" applyBorder="1" applyAlignment="1" applyProtection="1">
      <alignment horizontal="center" vertical="center" wrapText="1"/>
      <protection locked="0"/>
    </xf>
    <xf numFmtId="0" fontId="10" fillId="3" borderId="78" xfId="49" applyFont="1" applyFill="1" applyBorder="1" applyAlignment="1" applyProtection="1">
      <alignment horizontal="center" vertical="center" wrapText="1"/>
      <protection locked="0"/>
    </xf>
    <xf numFmtId="180" fontId="0" fillId="0" borderId="105" xfId="49" applyNumberFormat="1" applyBorder="1" applyAlignment="1" applyProtection="1">
      <alignment vertical="center"/>
      <protection locked="0"/>
    </xf>
    <xf numFmtId="187" fontId="0" fillId="0" borderId="66" xfId="49" applyNumberFormat="1" applyBorder="1" applyAlignment="1" applyProtection="1">
      <alignment vertical="center"/>
      <protection locked="0"/>
    </xf>
    <xf numFmtId="184" fontId="11" fillId="0" borderId="52" xfId="49" applyNumberFormat="1" applyFont="1" applyBorder="1" applyAlignment="1" applyProtection="1">
      <alignment vertical="center"/>
      <protection locked="0"/>
    </xf>
    <xf numFmtId="184" fontId="5" fillId="0" borderId="52" xfId="49" applyNumberFormat="1" applyFont="1" applyBorder="1" applyAlignment="1" applyProtection="1">
      <alignment vertical="center"/>
      <protection locked="0"/>
    </xf>
    <xf numFmtId="185" fontId="5" fillId="0" borderId="106" xfId="49" applyNumberFormat="1" applyFont="1" applyBorder="1" applyAlignment="1" applyProtection="1">
      <alignment vertical="center"/>
      <protection locked="0"/>
    </xf>
    <xf numFmtId="184" fontId="5" fillId="0" borderId="107" xfId="49" applyNumberFormat="1" applyFont="1" applyBorder="1" applyAlignment="1" applyProtection="1">
      <alignment vertical="center"/>
      <protection locked="0"/>
    </xf>
    <xf numFmtId="0" fontId="21" fillId="10" borderId="6" xfId="49" applyFont="1" applyFill="1" applyBorder="1" applyAlignment="1" applyProtection="1">
      <alignment vertical="center"/>
      <protection locked="0"/>
    </xf>
    <xf numFmtId="0" fontId="0" fillId="0" borderId="108" xfId="49" applyBorder="1" applyAlignment="1" applyProtection="1">
      <alignment vertical="center"/>
      <protection locked="0"/>
    </xf>
    <xf numFmtId="0" fontId="0" fillId="0" borderId="7" xfId="49" applyBorder="1" applyAlignment="1" applyProtection="1">
      <alignment vertical="center"/>
      <protection locked="0"/>
    </xf>
    <xf numFmtId="0" fontId="0" fillId="0" borderId="16" xfId="49" applyBorder="1" applyAlignment="1" applyProtection="1">
      <alignment vertical="center"/>
      <protection locked="0"/>
    </xf>
    <xf numFmtId="0" fontId="21" fillId="10" borderId="9" xfId="49" applyFont="1" applyFill="1" applyBorder="1" applyAlignment="1" applyProtection="1">
      <alignment vertical="center"/>
      <protection locked="0"/>
    </xf>
    <xf numFmtId="0" fontId="0" fillId="0" borderId="109" xfId="49" applyBorder="1" applyAlignment="1" applyProtection="1">
      <alignment vertical="center"/>
      <protection locked="0"/>
    </xf>
    <xf numFmtId="187" fontId="5" fillId="0" borderId="10" xfId="49" applyNumberFormat="1" applyFont="1" applyBorder="1" applyAlignment="1" applyProtection="1">
      <alignment vertical="center"/>
      <protection locked="0"/>
    </xf>
    <xf numFmtId="0" fontId="5" fillId="0" borderId="18" xfId="49" applyFont="1" applyBorder="1" applyAlignment="1" applyProtection="1">
      <alignment vertical="center"/>
      <protection locked="0"/>
    </xf>
    <xf numFmtId="187" fontId="5" fillId="0" borderId="18" xfId="49" applyNumberFormat="1" applyFont="1" applyBorder="1" applyAlignment="1" applyProtection="1">
      <alignment vertical="center"/>
      <protection locked="0"/>
    </xf>
    <xf numFmtId="187" fontId="0" fillId="0" borderId="10" xfId="49" applyNumberFormat="1" applyBorder="1" applyAlignment="1" applyProtection="1">
      <alignment vertical="center"/>
      <protection locked="0"/>
    </xf>
    <xf numFmtId="0" fontId="21" fillId="10" borderId="24" xfId="49" applyFont="1" applyFill="1" applyBorder="1" applyAlignment="1" applyProtection="1">
      <alignment vertical="center"/>
      <protection locked="0"/>
    </xf>
    <xf numFmtId="0" fontId="0" fillId="0" borderId="110" xfId="49" applyBorder="1" applyAlignment="1" applyProtection="1">
      <alignment vertical="center"/>
      <protection locked="0"/>
    </xf>
    <xf numFmtId="1" fontId="5" fillId="0" borderId="25" xfId="49" applyNumberFormat="1" applyFont="1" applyBorder="1" applyAlignment="1" applyProtection="1">
      <alignment vertical="center"/>
      <protection locked="0"/>
    </xf>
    <xf numFmtId="1" fontId="5" fillId="0" borderId="20" xfId="49" applyNumberFormat="1" applyFont="1" applyBorder="1" applyAlignment="1" applyProtection="1">
      <alignment vertical="center"/>
      <protection locked="0"/>
    </xf>
    <xf numFmtId="185" fontId="0" fillId="0" borderId="100" xfId="49" applyNumberFormat="1" applyBorder="1" applyAlignment="1" applyProtection="1">
      <alignment vertical="center"/>
      <protection locked="0"/>
    </xf>
    <xf numFmtId="185" fontId="5" fillId="0" borderId="52" xfId="49" applyNumberFormat="1" applyFont="1" applyBorder="1" applyAlignment="1" applyProtection="1">
      <alignment vertical="center"/>
      <protection locked="0"/>
    </xf>
    <xf numFmtId="180" fontId="5" fillId="0" borderId="111" xfId="49" applyNumberFormat="1" applyFont="1" applyBorder="1" applyAlignment="1" applyProtection="1">
      <alignment vertical="center"/>
      <protection locked="0"/>
    </xf>
    <xf numFmtId="185" fontId="5" fillId="0" borderId="112" xfId="49" applyNumberFormat="1" applyFont="1" applyBorder="1" applyAlignment="1" applyProtection="1">
      <alignment vertical="center"/>
      <protection locked="0"/>
    </xf>
    <xf numFmtId="2" fontId="0" fillId="0" borderId="10" xfId="49" applyNumberFormat="1" applyBorder="1" applyAlignment="1" applyProtection="1">
      <alignment vertical="center"/>
      <protection locked="0"/>
    </xf>
    <xf numFmtId="187" fontId="0" fillId="0" borderId="18" xfId="49" applyNumberFormat="1" applyBorder="1" applyAlignment="1" applyProtection="1">
      <alignment vertical="center"/>
      <protection locked="0"/>
    </xf>
    <xf numFmtId="185" fontId="0" fillId="0" borderId="113" xfId="49" applyNumberFormat="1" applyBorder="1" applyAlignment="1" applyProtection="1">
      <alignment vertical="center"/>
      <protection locked="0"/>
    </xf>
    <xf numFmtId="185" fontId="5" fillId="0" borderId="12" xfId="49" applyNumberFormat="1" applyFont="1" applyBorder="1" applyAlignment="1" applyProtection="1">
      <alignment vertical="center"/>
      <protection locked="0"/>
    </xf>
    <xf numFmtId="180" fontId="5" fillId="0" borderId="12" xfId="49" applyNumberFormat="1" applyFont="1" applyBorder="1" applyAlignment="1" applyProtection="1">
      <alignment vertical="center"/>
      <protection locked="0"/>
    </xf>
    <xf numFmtId="184" fontId="5" fillId="0" borderId="114" xfId="49" applyNumberFormat="1" applyFont="1" applyBorder="1" applyAlignment="1" applyProtection="1">
      <alignment vertical="center"/>
      <protection locked="0"/>
    </xf>
    <xf numFmtId="0" fontId="0" fillId="0" borderId="115" xfId="49" applyBorder="1" applyAlignment="1" applyProtection="1">
      <alignment vertical="center"/>
      <protection locked="0"/>
    </xf>
    <xf numFmtId="0" fontId="0" fillId="0" borderId="116" xfId="49" applyBorder="1" applyAlignment="1" applyProtection="1">
      <alignment vertical="center"/>
      <protection locked="0"/>
    </xf>
    <xf numFmtId="0" fontId="0" fillId="0" borderId="8" xfId="49" applyBorder="1" applyAlignment="1" applyProtection="1">
      <alignment vertical="center"/>
      <protection locked="0"/>
    </xf>
    <xf numFmtId="187" fontId="5" fillId="0" borderId="46" xfId="49" applyNumberFormat="1" applyFont="1" applyBorder="1" applyAlignment="1" applyProtection="1">
      <alignment vertical="center"/>
      <protection locked="0"/>
    </xf>
    <xf numFmtId="187" fontId="5" fillId="0" borderId="117" xfId="49" applyNumberFormat="1" applyFont="1" applyBorder="1" applyAlignment="1" applyProtection="1">
      <alignment vertical="center"/>
      <protection locked="0"/>
    </xf>
    <xf numFmtId="187" fontId="5" fillId="0" borderId="11" xfId="49" applyNumberFormat="1" applyFont="1" applyBorder="1" applyAlignment="1" applyProtection="1">
      <alignment vertical="center"/>
      <protection locked="0"/>
    </xf>
    <xf numFmtId="0" fontId="0" fillId="0" borderId="10" xfId="49" applyBorder="1" applyAlignment="1" applyProtection="1">
      <alignment vertical="center"/>
      <protection locked="0"/>
    </xf>
    <xf numFmtId="187" fontId="0" fillId="0" borderId="46" xfId="49" applyNumberFormat="1" applyBorder="1" applyAlignment="1" applyProtection="1">
      <alignment vertical="center"/>
      <protection locked="0"/>
    </xf>
    <xf numFmtId="187" fontId="0" fillId="0" borderId="117" xfId="49" applyNumberFormat="1" applyBorder="1" applyAlignment="1" applyProtection="1">
      <alignment vertical="center"/>
      <protection locked="0"/>
    </xf>
    <xf numFmtId="187" fontId="0" fillId="0" borderId="11" xfId="49" applyNumberFormat="1" applyBorder="1" applyAlignment="1" applyProtection="1">
      <alignment vertical="center"/>
      <protection locked="0"/>
    </xf>
    <xf numFmtId="1" fontId="5" fillId="0" borderId="118" xfId="49" applyNumberFormat="1" applyFont="1" applyBorder="1" applyAlignment="1" applyProtection="1">
      <alignment vertical="center"/>
      <protection locked="0"/>
    </xf>
    <xf numFmtId="1" fontId="5" fillId="0" borderId="119" xfId="49" applyNumberFormat="1" applyFont="1" applyBorder="1" applyAlignment="1" applyProtection="1">
      <alignment vertical="center"/>
      <protection locked="0"/>
    </xf>
    <xf numFmtId="1" fontId="5" fillId="0" borderId="26" xfId="49" applyNumberFormat="1" applyFont="1" applyBorder="1" applyAlignment="1" applyProtection="1">
      <alignment vertical="center"/>
      <protection locked="0"/>
    </xf>
    <xf numFmtId="180" fontId="5" fillId="0" borderId="120" xfId="49" applyNumberFormat="1" applyFont="1" applyBorder="1" applyAlignment="1" applyProtection="1">
      <alignment vertical="center"/>
      <protection locked="0"/>
    </xf>
    <xf numFmtId="0" fontId="0" fillId="0" borderId="46" xfId="49" applyBorder="1" applyAlignment="1" applyProtection="1">
      <alignment vertical="center"/>
      <protection locked="0"/>
    </xf>
    <xf numFmtId="180" fontId="5" fillId="0" borderId="121" xfId="49" applyNumberFormat="1" applyFont="1" applyBorder="1" applyAlignment="1" applyProtection="1">
      <alignment vertical="center"/>
      <protection locked="0"/>
    </xf>
    <xf numFmtId="184" fontId="5" fillId="0" borderId="122" xfId="49" applyNumberFormat="1" applyFont="1" applyBorder="1" applyAlignment="1" applyProtection="1">
      <alignment vertical="center"/>
      <protection locked="0"/>
    </xf>
    <xf numFmtId="0" fontId="0" fillId="0" borderId="117" xfId="49" applyBorder="1" applyAlignment="1" applyProtection="1">
      <alignment vertical="center"/>
      <protection locked="0"/>
    </xf>
    <xf numFmtId="0" fontId="0" fillId="0" borderId="11" xfId="49" applyBorder="1" applyAlignment="1" applyProtection="1">
      <alignment vertical="center"/>
      <protection locked="0"/>
    </xf>
    <xf numFmtId="0" fontId="0" fillId="0" borderId="17" xfId="49" applyBorder="1" applyAlignment="1" applyProtection="1">
      <alignment vertical="center"/>
      <protection locked="0"/>
    </xf>
    <xf numFmtId="0" fontId="0" fillId="8" borderId="0" xfId="0" applyFill="1"/>
    <xf numFmtId="0" fontId="0" fillId="8" borderId="0" xfId="0" applyFill="1" applyAlignment="1">
      <alignment horizontal="center"/>
    </xf>
    <xf numFmtId="0" fontId="22" fillId="11" borderId="123" xfId="0" applyFont="1" applyFill="1" applyBorder="1" applyAlignment="1">
      <alignment horizontal="center" vertical="center"/>
    </xf>
    <xf numFmtId="0" fontId="22" fillId="11" borderId="123" xfId="0" applyFont="1" applyFill="1" applyBorder="1" applyAlignment="1">
      <alignment horizontal="center" vertical="center" wrapText="1"/>
    </xf>
    <xf numFmtId="0" fontId="22" fillId="11" borderId="123" xfId="0" applyFont="1" applyFill="1" applyBorder="1" applyAlignment="1">
      <alignment horizontal="center" wrapText="1"/>
    </xf>
    <xf numFmtId="0" fontId="23" fillId="8" borderId="123" xfId="0" applyFont="1" applyFill="1" applyBorder="1"/>
    <xf numFmtId="0" fontId="23" fillId="12" borderId="123" xfId="0" applyFont="1" applyFill="1" applyBorder="1" applyAlignment="1">
      <alignment horizontal="center" vertical="center"/>
    </xf>
    <xf numFmtId="0" fontId="23" fillId="9" borderId="123" xfId="0" applyFont="1" applyFill="1" applyBorder="1"/>
    <xf numFmtId="0" fontId="23" fillId="9" borderId="123" xfId="0" applyFont="1" applyFill="1" applyBorder="1" applyAlignment="1">
      <alignment horizontal="center" vertical="center"/>
    </xf>
    <xf numFmtId="0" fontId="23" fillId="8" borderId="123" xfId="0" applyFont="1" applyFill="1" applyBorder="1" applyAlignment="1">
      <alignment horizontal="center" vertical="center"/>
    </xf>
    <xf numFmtId="0" fontId="24" fillId="9" borderId="123" xfId="0" applyFont="1" applyFill="1" applyBorder="1" applyAlignment="1">
      <alignment horizontal="center" vertical="center"/>
    </xf>
    <xf numFmtId="0" fontId="25" fillId="9" borderId="123" xfId="0" applyFont="1" applyFill="1" applyBorder="1" applyAlignment="1">
      <alignment horizontal="center" vertical="center"/>
    </xf>
    <xf numFmtId="0" fontId="24" fillId="8" borderId="123" xfId="0" applyFont="1" applyFill="1" applyBorder="1" applyAlignment="1">
      <alignment horizontal="center" vertical="center"/>
    </xf>
    <xf numFmtId="0" fontId="26" fillId="13" borderId="123" xfId="0" applyFont="1" applyFill="1" applyBorder="1" applyAlignment="1">
      <alignment horizontal="center"/>
    </xf>
    <xf numFmtId="0" fontId="27" fillId="13" borderId="123" xfId="0" applyFont="1" applyFill="1" applyBorder="1" applyAlignment="1">
      <alignment horizontal="center"/>
    </xf>
    <xf numFmtId="0" fontId="23" fillId="12" borderId="123" xfId="0" applyFont="1" applyFill="1" applyBorder="1" applyAlignment="1">
      <alignment horizontal="center"/>
    </xf>
    <xf numFmtId="0" fontId="23" fillId="8" borderId="123" xfId="0" applyFont="1" applyFill="1" applyBorder="1" applyAlignment="1">
      <alignment horizontal="left" vertical="top" wrapText="1"/>
    </xf>
    <xf numFmtId="0" fontId="27" fillId="13" borderId="123" xfId="0" applyFont="1" applyFill="1" applyBorder="1" applyAlignment="1">
      <alignment horizontal="center" vertical="center"/>
    </xf>
    <xf numFmtId="0" fontId="23" fillId="8" borderId="123" xfId="0" applyFont="1" applyFill="1" applyBorder="1" applyAlignment="1">
      <alignment vertical="top" wrapText="1"/>
    </xf>
    <xf numFmtId="0" fontId="0" fillId="8" borderId="124" xfId="0" applyFill="1" applyBorder="1"/>
  </cellXfs>
  <cellStyles count="51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2" xfId="49"/>
    <cellStyle name="Обычный 2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4.xml"/><Relationship Id="rId8" Type="http://schemas.openxmlformats.org/officeDocument/2006/relationships/externalLink" Target="externalLinks/externalLink3.xml"/><Relationship Id="rId7" Type="http://schemas.openxmlformats.org/officeDocument/2006/relationships/externalLink" Target="externalLinks/externalLink2.xml"/><Relationship Id="rId6" Type="http://schemas.openxmlformats.org/officeDocument/2006/relationships/externalLink" Target="externalLinks/externalLink1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5" Type="http://schemas.openxmlformats.org/officeDocument/2006/relationships/styles" Target="styles.xml"/><Relationship Id="rId24" Type="http://www.wps.cn/officeDocument/2020/cellImage" Target="cellimages.xml"/><Relationship Id="rId23" Type="http://schemas.openxmlformats.org/officeDocument/2006/relationships/sharedStrings" Target="sharedStrings.xml"/><Relationship Id="rId22" Type="http://schemas.openxmlformats.org/officeDocument/2006/relationships/theme" Target="theme/theme1.xml"/><Relationship Id="rId21" Type="http://schemas.openxmlformats.org/officeDocument/2006/relationships/externalLink" Target="externalLinks/externalLink16.xml"/><Relationship Id="rId20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9" Type="http://schemas.openxmlformats.org/officeDocument/2006/relationships/externalLink" Target="externalLinks/externalLink14.xml"/><Relationship Id="rId18" Type="http://schemas.openxmlformats.org/officeDocument/2006/relationships/externalLink" Target="externalLinks/externalLink13.xml"/><Relationship Id="rId17" Type="http://schemas.openxmlformats.org/officeDocument/2006/relationships/externalLink" Target="externalLinks/externalLink12.xml"/><Relationship Id="rId16" Type="http://schemas.openxmlformats.org/officeDocument/2006/relationships/externalLink" Target="externalLinks/externalLink11.xml"/><Relationship Id="rId15" Type="http://schemas.openxmlformats.org/officeDocument/2006/relationships/externalLink" Target="externalLinks/externalLink10.xml"/><Relationship Id="rId14" Type="http://schemas.openxmlformats.org/officeDocument/2006/relationships/externalLink" Target="externalLinks/externalLink9.xml"/><Relationship Id="rId13" Type="http://schemas.openxmlformats.org/officeDocument/2006/relationships/externalLink" Target="externalLinks/externalLink8.xml"/><Relationship Id="rId12" Type="http://schemas.openxmlformats.org/officeDocument/2006/relationships/externalLink" Target="externalLinks/externalLink7.xml"/><Relationship Id="rId11" Type="http://schemas.openxmlformats.org/officeDocument/2006/relationships/externalLink" Target="externalLinks/externalLink6.xml"/><Relationship Id="rId10" Type="http://schemas.openxmlformats.org/officeDocument/2006/relationships/externalLink" Target="externalLinks/externalLink5.xml"/><Relationship Id="rId1" Type="http://schemas.openxmlformats.org/officeDocument/2006/relationships/worksheet" Target="worksheets/sheet1.xml"/></Relationships>
</file>

<file path=xl/drawings/_rels/drawing2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jpeg"/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9" Type="http://schemas.openxmlformats.org/officeDocument/2006/relationships/hyperlink" Target="https://silosave.creatium.site/" TargetMode="External"/><Relationship Id="rId8" Type="http://schemas.openxmlformats.org/officeDocument/2006/relationships/image" Target="../media/image8.png"/><Relationship Id="rId7" Type="http://schemas.openxmlformats.org/officeDocument/2006/relationships/hyperlink" Target="https://yarvet.ru/catalog/prod-siloseyv_stopnagrev_khimicheskiy_konservant_dlya_konservatsii_i_silosovaniya_1200_kg/" TargetMode="External"/><Relationship Id="rId6" Type="http://schemas.openxmlformats.org/officeDocument/2006/relationships/image" Target="../media/image7.png"/><Relationship Id="rId5" Type="http://schemas.openxmlformats.org/officeDocument/2006/relationships/hyperlink" Target="https://yarvet.ru/catalog/prod-siloseyv_sever_khimicheskiy_konservant_1200_kg/" TargetMode="External"/><Relationship Id="rId4" Type="http://schemas.openxmlformats.org/officeDocument/2006/relationships/image" Target="../media/image6.png"/><Relationship Id="rId3" Type="http://schemas.openxmlformats.org/officeDocument/2006/relationships/hyperlink" Target="https://yarvet.ru/catalog/prod-siloseyv_propio_5_kd_dlya_konservatsii_furazhnogo_zerna_1100_kg_na_registratsii_v_prodazhe_s_01_05_2/" TargetMode="External"/><Relationship Id="rId2" Type="http://schemas.openxmlformats.org/officeDocument/2006/relationships/image" Target="../media/image5.png"/><Relationship Id="rId14" Type="http://schemas.openxmlformats.org/officeDocument/2006/relationships/image" Target="../media/image2.jpeg"/><Relationship Id="rId13" Type="http://schemas.openxmlformats.org/officeDocument/2006/relationships/image" Target="../media/image3.png"/><Relationship Id="rId12" Type="http://schemas.openxmlformats.org/officeDocument/2006/relationships/image" Target="../media/image10.jpeg"/><Relationship Id="rId11" Type="http://schemas.openxmlformats.org/officeDocument/2006/relationships/image" Target="../media/image4.jpeg"/><Relationship Id="rId10" Type="http://schemas.openxmlformats.org/officeDocument/2006/relationships/image" Target="../media/image9.png"/><Relationship Id="rId1" Type="http://schemas.openxmlformats.org/officeDocument/2006/relationships/hyperlink" Target="https://yarvet.ru/catalog/prod-siloseyv_atsido_plyus_khimicheskiy_konservant_1200_kg_5/" TargetMode="External"/></Relationships>
</file>

<file path=xl/drawings/_rels/drawing4.xml.rels><?xml version="1.0" encoding="UTF-8" standalone="yes"?>
<Relationships xmlns="http://schemas.openxmlformats.org/package/2006/relationships"><Relationship Id="rId4" Type="http://schemas.openxmlformats.org/officeDocument/2006/relationships/image" Target="../media/image3.png"/><Relationship Id="rId3" Type="http://schemas.openxmlformats.org/officeDocument/2006/relationships/image" Target="../media/image4.jpeg"/><Relationship Id="rId2" Type="http://schemas.openxmlformats.org/officeDocument/2006/relationships/image" Target="../media/image2.jpeg"/><Relationship Id="rId1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375046</xdr:colOff>
      <xdr:row>2</xdr:row>
      <xdr:rowOff>17858</xdr:rowOff>
    </xdr:from>
    <xdr:to>
      <xdr:col>7</xdr:col>
      <xdr:colOff>797718</xdr:colOff>
      <xdr:row>4</xdr:row>
      <xdr:rowOff>53578</xdr:rowOff>
    </xdr:to>
    <xdr:sp>
      <xdr:nvSpPr>
        <xdr:cNvPr id="2" name="TextBox 1"/>
        <xdr:cNvSpPr txBox="1"/>
      </xdr:nvSpPr>
      <xdr:spPr>
        <a:xfrm>
          <a:off x="1609090" y="383540"/>
          <a:ext cx="6036310" cy="40132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ru-RU" sz="1800" b="1">
              <a:solidFill>
                <a:schemeClr val="accent1">
                  <a:lumMod val="50000"/>
                </a:schemeClr>
              </a:solidFill>
              <a:latin typeface="Bahnschrift" panose="020B0502040204020203" pitchFamily="34" charset="0"/>
              <a:cs typeface="Arial" panose="020B0604020202020204" pitchFamily="7" charset="0"/>
            </a:rPr>
            <a:t>Контрольные</a:t>
          </a:r>
          <a:r>
            <a:rPr lang="ru-RU" sz="1800" b="1" baseline="0">
              <a:solidFill>
                <a:schemeClr val="accent1">
                  <a:lumMod val="50000"/>
                </a:schemeClr>
              </a:solidFill>
              <a:latin typeface="Bahnschrift" panose="020B0502040204020203" pitchFamily="34" charset="0"/>
              <a:cs typeface="Arial" panose="020B0604020202020204" pitchFamily="7" charset="0"/>
            </a:rPr>
            <a:t> значения параметров качества кормов</a:t>
          </a:r>
          <a:endParaRPr lang="ru-RU" sz="1800" b="1">
            <a:solidFill>
              <a:schemeClr val="accent1">
                <a:lumMod val="50000"/>
              </a:schemeClr>
            </a:solidFill>
            <a:latin typeface="Bahnschrift" panose="020B0502040204020203" pitchFamily="34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3</xdr:col>
      <xdr:colOff>2987277</xdr:colOff>
      <xdr:row>35</xdr:row>
      <xdr:rowOff>84536</xdr:rowOff>
    </xdr:from>
    <xdr:to>
      <xdr:col>6</xdr:col>
      <xdr:colOff>591739</xdr:colOff>
      <xdr:row>37</xdr:row>
      <xdr:rowOff>10718</xdr:rowOff>
    </xdr:to>
    <xdr:sp>
      <xdr:nvSpPr>
        <xdr:cNvPr id="3" name="TextBox 2"/>
        <xdr:cNvSpPr txBox="1"/>
      </xdr:nvSpPr>
      <xdr:spPr>
        <a:xfrm>
          <a:off x="4144010" y="7401560"/>
          <a:ext cx="2354580" cy="300990"/>
        </a:xfrm>
        <a:prstGeom prst="rect">
          <a:avLst/>
        </a:prstGeom>
        <a:solidFill>
          <a:srgbClr val="DEEDD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 b="0" i="0" u="none" strike="noStrike">
              <a:solidFill>
                <a:schemeClr val="dk1"/>
              </a:solidFill>
              <a:effectLst/>
              <a:latin typeface="Bahnschrift" panose="020B0502040204020203" pitchFamily="34" charset="0"/>
              <a:ea typeface="+mn-ea"/>
              <a:cs typeface="+mn-cs"/>
            </a:rPr>
            <a:t>критично важный показатель</a:t>
          </a:r>
          <a:endParaRPr lang="ru-RU" sz="1100">
            <a:latin typeface="Bahnschrift" panose="020B0502040204020203" pitchFamily="34" charset="0"/>
          </a:endParaRPr>
        </a:p>
      </xdr:txBody>
    </xdr:sp>
    <xdr:clientData/>
  </xdr:twoCellAnchor>
  <xdr:twoCellAnchor>
    <xdr:from>
      <xdr:col>3</xdr:col>
      <xdr:colOff>2195513</xdr:colOff>
      <xdr:row>35</xdr:row>
      <xdr:rowOff>141685</xdr:rowOff>
    </xdr:from>
    <xdr:to>
      <xdr:col>3</xdr:col>
      <xdr:colOff>2947988</xdr:colOff>
      <xdr:row>36</xdr:row>
      <xdr:rowOff>132160</xdr:rowOff>
    </xdr:to>
    <xdr:sp>
      <xdr:nvSpPr>
        <xdr:cNvPr id="4" name="Прямоугольник 3"/>
        <xdr:cNvSpPr/>
      </xdr:nvSpPr>
      <xdr:spPr>
        <a:xfrm>
          <a:off x="3429635" y="7458710"/>
          <a:ext cx="714375" cy="182880"/>
        </a:xfrm>
        <a:prstGeom prst="rect">
          <a:avLst/>
        </a:prstGeom>
        <a:pattFill prst="ltUpDiag">
          <a:fgClr>
            <a:srgbClr val="D0E5C1"/>
          </a:fgClr>
          <a:bgClr>
            <a:srgbClr val="FFFF99"/>
          </a:bgClr>
        </a:pattFill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41275</xdr:colOff>
      <xdr:row>0</xdr:row>
      <xdr:rowOff>197485</xdr:rowOff>
    </xdr:from>
    <xdr:to>
      <xdr:col>8</xdr:col>
      <xdr:colOff>500380</xdr:colOff>
      <xdr:row>0</xdr:row>
      <xdr:rowOff>902970</xdr:rowOff>
    </xdr:to>
    <xdr:pic>
      <xdr:nvPicPr>
        <xdr:cNvPr id="2" name="Изображение 1" descr="лого ярвет 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557905" y="197485"/>
          <a:ext cx="2192655" cy="705485"/>
        </a:xfrm>
        <a:prstGeom prst="rect">
          <a:avLst/>
        </a:prstGeom>
      </xdr:spPr>
    </xdr:pic>
    <xdr:clientData/>
  </xdr:twoCellAnchor>
  <xdr:twoCellAnchor editAs="oneCell">
    <xdr:from>
      <xdr:col>10</xdr:col>
      <xdr:colOff>233680</xdr:colOff>
      <xdr:row>0</xdr:row>
      <xdr:rowOff>83185</xdr:rowOff>
    </xdr:from>
    <xdr:to>
      <xdr:col>18</xdr:col>
      <xdr:colOff>108585</xdr:colOff>
      <xdr:row>0</xdr:row>
      <xdr:rowOff>1031240</xdr:rowOff>
    </xdr:to>
    <xdr:pic>
      <xdr:nvPicPr>
        <xdr:cNvPr id="3" name="Изображение 2" descr="ГДЕ МОЛОКО ПО НАУК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061710" y="83185"/>
          <a:ext cx="1030605" cy="948055"/>
        </a:xfrm>
        <a:prstGeom prst="rect">
          <a:avLst/>
        </a:prstGeom>
      </xdr:spPr>
    </xdr:pic>
    <xdr:clientData/>
  </xdr:twoCellAnchor>
  <xdr:twoCellAnchor editAs="oneCell">
    <xdr:from>
      <xdr:col>18</xdr:col>
      <xdr:colOff>386715</xdr:colOff>
      <xdr:row>0</xdr:row>
      <xdr:rowOff>279400</xdr:rowOff>
    </xdr:from>
    <xdr:to>
      <xdr:col>26</xdr:col>
      <xdr:colOff>135255</xdr:colOff>
      <xdr:row>0</xdr:row>
      <xdr:rowOff>721995</xdr:rowOff>
    </xdr:to>
    <xdr:pic>
      <xdr:nvPicPr>
        <xdr:cNvPr id="4" name="Изображение 3" descr="лого сило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370445" y="279400"/>
          <a:ext cx="2598420" cy="442595"/>
        </a:xfrm>
        <a:prstGeom prst="rect">
          <a:avLst/>
        </a:prstGeom>
      </xdr:spPr>
    </xdr:pic>
    <xdr:clientData/>
  </xdr:twoCellAnchor>
  <xdr:twoCellAnchor editAs="oneCell">
    <xdr:from>
      <xdr:col>28</xdr:col>
      <xdr:colOff>28575</xdr:colOff>
      <xdr:row>0</xdr:row>
      <xdr:rowOff>95250</xdr:rowOff>
    </xdr:from>
    <xdr:to>
      <xdr:col>33</xdr:col>
      <xdr:colOff>123190</xdr:colOff>
      <xdr:row>0</xdr:row>
      <xdr:rowOff>1017905</xdr:rowOff>
    </xdr:to>
    <xdr:pic>
      <xdr:nvPicPr>
        <xdr:cNvPr id="5" name="Изображение 4" descr="ЛОГО ЯРВЕТ ЛАБА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0400665" y="95250"/>
          <a:ext cx="1837690" cy="9226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246380</xdr:colOff>
      <xdr:row>68</xdr:row>
      <xdr:rowOff>69850</xdr:rowOff>
    </xdr:from>
    <xdr:to>
      <xdr:col>5</xdr:col>
      <xdr:colOff>447040</xdr:colOff>
      <xdr:row>70</xdr:row>
      <xdr:rowOff>139065</xdr:rowOff>
    </xdr:to>
    <xdr:pic>
      <xdr:nvPicPr>
        <xdr:cNvPr id="2" name="Изображение 1" descr="ацидо плюс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rcRect l="8321" t="6974" b="8410"/>
        <a:stretch>
          <a:fillRect/>
        </a:stretch>
      </xdr:blipFill>
      <xdr:spPr>
        <a:xfrm>
          <a:off x="3939540" y="3186430"/>
          <a:ext cx="2071370" cy="434975"/>
        </a:xfrm>
        <a:prstGeom prst="rect">
          <a:avLst/>
        </a:prstGeom>
      </xdr:spPr>
    </xdr:pic>
    <xdr:clientData/>
  </xdr:twoCellAnchor>
  <xdr:twoCellAnchor editAs="oneCell">
    <xdr:from>
      <xdr:col>10</xdr:col>
      <xdr:colOff>239395</xdr:colOff>
      <xdr:row>68</xdr:row>
      <xdr:rowOff>71755</xdr:rowOff>
    </xdr:from>
    <xdr:to>
      <xdr:col>12</xdr:col>
      <xdr:colOff>421640</xdr:colOff>
      <xdr:row>70</xdr:row>
      <xdr:rowOff>142240</xdr:rowOff>
    </xdr:to>
    <xdr:pic>
      <xdr:nvPicPr>
        <xdr:cNvPr id="3" name="Изображение 2" descr="ПРопио 5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4"/>
        <a:srcRect l="12177" t="6598" b="6490"/>
        <a:stretch>
          <a:fillRect/>
        </a:stretch>
      </xdr:blipFill>
      <xdr:spPr>
        <a:xfrm>
          <a:off x="10348595" y="3188335"/>
          <a:ext cx="2043430" cy="436245"/>
        </a:xfrm>
        <a:prstGeom prst="rect">
          <a:avLst/>
        </a:prstGeom>
      </xdr:spPr>
    </xdr:pic>
    <xdr:clientData/>
  </xdr:twoCellAnchor>
  <xdr:twoCellAnchor editAs="oneCell">
    <xdr:from>
      <xdr:col>8</xdr:col>
      <xdr:colOff>242570</xdr:colOff>
      <xdr:row>68</xdr:row>
      <xdr:rowOff>74930</xdr:rowOff>
    </xdr:from>
    <xdr:to>
      <xdr:col>10</xdr:col>
      <xdr:colOff>162560</xdr:colOff>
      <xdr:row>70</xdr:row>
      <xdr:rowOff>154940</xdr:rowOff>
    </xdr:to>
    <xdr:pic>
      <xdr:nvPicPr>
        <xdr:cNvPr id="4" name="Изображение 3" descr="север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r:embed="rId6"/>
        <a:srcRect t="7252" r="33673" b="11959"/>
        <a:stretch>
          <a:fillRect/>
        </a:stretch>
      </xdr:blipFill>
      <xdr:spPr>
        <a:xfrm>
          <a:off x="8480425" y="3191510"/>
          <a:ext cx="1791335" cy="445770"/>
        </a:xfrm>
        <a:prstGeom prst="rect">
          <a:avLst/>
        </a:prstGeom>
      </xdr:spPr>
    </xdr:pic>
    <xdr:clientData/>
  </xdr:twoCellAnchor>
  <xdr:twoCellAnchor editAs="oneCell">
    <xdr:from>
      <xdr:col>5</xdr:col>
      <xdr:colOff>652780</xdr:colOff>
      <xdr:row>68</xdr:row>
      <xdr:rowOff>86360</xdr:rowOff>
    </xdr:from>
    <xdr:to>
      <xdr:col>8</xdr:col>
      <xdr:colOff>60325</xdr:colOff>
      <xdr:row>70</xdr:row>
      <xdr:rowOff>150495</xdr:rowOff>
    </xdr:to>
    <xdr:pic>
      <xdr:nvPicPr>
        <xdr:cNvPr id="5" name="Изображение 4" descr="стопнагрев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r:embed="rId8"/>
        <a:srcRect l="2189" t="5563" r="3111" b="8279"/>
        <a:stretch>
          <a:fillRect/>
        </a:stretch>
      </xdr:blipFill>
      <xdr:spPr>
        <a:xfrm>
          <a:off x="6216650" y="3202940"/>
          <a:ext cx="2081530" cy="429895"/>
        </a:xfrm>
        <a:prstGeom prst="rect">
          <a:avLst/>
        </a:prstGeom>
      </xdr:spPr>
    </xdr:pic>
    <xdr:clientData/>
  </xdr:twoCellAnchor>
  <xdr:twoCellAnchor editAs="oneCell">
    <xdr:from>
      <xdr:col>5</xdr:col>
      <xdr:colOff>852805</xdr:colOff>
      <xdr:row>72</xdr:row>
      <xdr:rowOff>17145</xdr:rowOff>
    </xdr:from>
    <xdr:to>
      <xdr:col>10</xdr:col>
      <xdr:colOff>339725</xdr:colOff>
      <xdr:row>80</xdr:row>
      <xdr:rowOff>62865</xdr:rowOff>
    </xdr:to>
    <xdr:pic>
      <xdr:nvPicPr>
        <xdr:cNvPr id="6" name="Изображение 5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6416675" y="3865245"/>
          <a:ext cx="4032250" cy="1508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102235</xdr:colOff>
      <xdr:row>72</xdr:row>
      <xdr:rowOff>50165</xdr:rowOff>
    </xdr:from>
    <xdr:to>
      <xdr:col>12</xdr:col>
      <xdr:colOff>788035</xdr:colOff>
      <xdr:row>76</xdr:row>
      <xdr:rowOff>139065</xdr:rowOff>
    </xdr:to>
    <xdr:pic>
      <xdr:nvPicPr>
        <xdr:cNvPr id="7" name="Изображение 6" descr="ЛОГО ЯРВЕТ ЛАБА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1151870" y="3898265"/>
          <a:ext cx="1606550" cy="820420"/>
        </a:xfrm>
        <a:prstGeom prst="rect">
          <a:avLst/>
        </a:prstGeom>
      </xdr:spPr>
    </xdr:pic>
    <xdr:clientData/>
  </xdr:twoCellAnchor>
  <xdr:twoCellAnchor editAs="oneCell">
    <xdr:from>
      <xdr:col>3</xdr:col>
      <xdr:colOff>675005</xdr:colOff>
      <xdr:row>72</xdr:row>
      <xdr:rowOff>29210</xdr:rowOff>
    </xdr:from>
    <xdr:to>
      <xdr:col>5</xdr:col>
      <xdr:colOff>584835</xdr:colOff>
      <xdr:row>76</xdr:row>
      <xdr:rowOff>19685</xdr:rowOff>
    </xdr:to>
    <xdr:pic>
      <xdr:nvPicPr>
        <xdr:cNvPr id="8" name="Изображение 7" descr="горизотнтальный лого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4368165" y="3877310"/>
          <a:ext cx="1780540" cy="721995"/>
        </a:xfrm>
        <a:prstGeom prst="rect">
          <a:avLst/>
        </a:prstGeom>
      </xdr:spPr>
    </xdr:pic>
    <xdr:clientData/>
  </xdr:twoCellAnchor>
  <xdr:twoCellAnchor editAs="oneCell">
    <xdr:from>
      <xdr:col>3</xdr:col>
      <xdr:colOff>614680</xdr:colOff>
      <xdr:row>77</xdr:row>
      <xdr:rowOff>165735</xdr:rowOff>
    </xdr:from>
    <xdr:to>
      <xdr:col>5</xdr:col>
      <xdr:colOff>685165</xdr:colOff>
      <xdr:row>79</xdr:row>
      <xdr:rowOff>133985</xdr:rowOff>
    </xdr:to>
    <xdr:pic>
      <xdr:nvPicPr>
        <xdr:cNvPr id="9" name="Изображение 8" descr="лого сило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4307840" y="4928235"/>
          <a:ext cx="1941195" cy="334010"/>
        </a:xfrm>
        <a:prstGeom prst="rect">
          <a:avLst/>
        </a:prstGeom>
      </xdr:spPr>
    </xdr:pic>
    <xdr:clientData/>
  </xdr:twoCellAnchor>
  <xdr:twoCellAnchor editAs="oneCell">
    <xdr:from>
      <xdr:col>11</xdr:col>
      <xdr:colOff>391795</xdr:colOff>
      <xdr:row>76</xdr:row>
      <xdr:rowOff>62865</xdr:rowOff>
    </xdr:from>
    <xdr:to>
      <xdr:col>12</xdr:col>
      <xdr:colOff>468630</xdr:colOff>
      <xdr:row>81</xdr:row>
      <xdr:rowOff>96520</xdr:rowOff>
    </xdr:to>
    <xdr:pic>
      <xdr:nvPicPr>
        <xdr:cNvPr id="10" name="Изображение 9" descr="ГДЕ МОЛОКО ПО НАУК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11441430" y="4642485"/>
          <a:ext cx="997585" cy="94805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147320</xdr:colOff>
      <xdr:row>4</xdr:row>
      <xdr:rowOff>192405</xdr:rowOff>
    </xdr:from>
    <xdr:to>
      <xdr:col>8</xdr:col>
      <xdr:colOff>156845</xdr:colOff>
      <xdr:row>6</xdr:row>
      <xdr:rowOff>194310</xdr:rowOff>
    </xdr:to>
    <xdr:pic>
      <xdr:nvPicPr>
        <xdr:cNvPr id="2" name="Изображение 1" descr="горизотнтальный лого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991725" y="1489710"/>
          <a:ext cx="2595245" cy="1044575"/>
        </a:xfrm>
        <a:prstGeom prst="rect">
          <a:avLst/>
        </a:prstGeom>
      </xdr:spPr>
    </xdr:pic>
    <xdr:clientData/>
  </xdr:twoCellAnchor>
  <xdr:twoCellAnchor editAs="oneCell">
    <xdr:from>
      <xdr:col>4</xdr:col>
      <xdr:colOff>478155</xdr:colOff>
      <xdr:row>4</xdr:row>
      <xdr:rowOff>111125</xdr:rowOff>
    </xdr:from>
    <xdr:to>
      <xdr:col>5</xdr:col>
      <xdr:colOff>995045</xdr:colOff>
      <xdr:row>7</xdr:row>
      <xdr:rowOff>166370</xdr:rowOff>
    </xdr:to>
    <xdr:pic>
      <xdr:nvPicPr>
        <xdr:cNvPr id="3" name="Изображение 2" descr="ГДЕ МОЛОКО ПО НАУК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736840" y="1408430"/>
          <a:ext cx="1809750" cy="1694815"/>
        </a:xfrm>
        <a:prstGeom prst="rect">
          <a:avLst/>
        </a:prstGeom>
      </xdr:spPr>
    </xdr:pic>
    <xdr:clientData/>
  </xdr:twoCellAnchor>
  <xdr:twoCellAnchor editAs="oneCell">
    <xdr:from>
      <xdr:col>4</xdr:col>
      <xdr:colOff>414655</xdr:colOff>
      <xdr:row>1</xdr:row>
      <xdr:rowOff>135890</xdr:rowOff>
    </xdr:from>
    <xdr:to>
      <xdr:col>5</xdr:col>
      <xdr:colOff>1232535</xdr:colOff>
      <xdr:row>4</xdr:row>
      <xdr:rowOff>168910</xdr:rowOff>
    </xdr:to>
    <xdr:pic>
      <xdr:nvPicPr>
        <xdr:cNvPr id="4" name="Изображение 3" descr="ЛОГО ЯРВЕТ ЛАБА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673340" y="402590"/>
          <a:ext cx="2110740" cy="1063625"/>
        </a:xfrm>
        <a:prstGeom prst="rect">
          <a:avLst/>
        </a:prstGeom>
      </xdr:spPr>
    </xdr:pic>
    <xdr:clientData/>
  </xdr:twoCellAnchor>
  <xdr:twoCellAnchor editAs="oneCell">
    <xdr:from>
      <xdr:col>6</xdr:col>
      <xdr:colOff>104140</xdr:colOff>
      <xdr:row>2</xdr:row>
      <xdr:rowOff>70485</xdr:rowOff>
    </xdr:from>
    <xdr:to>
      <xdr:col>8</xdr:col>
      <xdr:colOff>417195</xdr:colOff>
      <xdr:row>3</xdr:row>
      <xdr:rowOff>88265</xdr:rowOff>
    </xdr:to>
    <xdr:pic>
      <xdr:nvPicPr>
        <xdr:cNvPr id="5" name="Изображение 4" descr="лого сило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948545" y="529590"/>
          <a:ext cx="2898775" cy="5003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NAS\Exhange\Users\sotnikova\AppData\Local\Microsoft\Windows\INetCache\IE\Z96IQBB6\&#1059;&#1076;&#1072;&#1083;&#1077;&#1085;&#1085;&#1099;&#1077;%20&#1083;&#1080;&#1089;&#1090;&#109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Documents%20and%20Settings\prs\&#1056;&#1072;&#1073;&#1086;&#1095;&#1080;&#1081;%20&#1089;&#1090;&#1086;&#1083;\&#1054;&#1090;&#1087;&#1088;&#1072;&#1074;&#1083;&#1077;&#1085;&#1086;%20&#1085;&#1072;%20&#1072;&#1091;&#1076;&#1080;&#1090;&#1086;&#1088;&#1086;&#1074;_020210\306101%20&#1085;&#1077;%20&#1084;&#1077;&#1085;&#1103;&#1083;\DOCUME~1\konsol7\LOCALS~1\Temp\Rar$DI01.281\Repor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IAS%20&amp;%20GAAP%20%20Reports\IAS%20&amp;%20GAAP%20YEAR%202002\2002%20Q3%20Consolidation%20Model\A%20Consolidation%20&amp;%20Reporting\GAAP%20&amp;%20IAS%20Group%20TB%20&amp;%20Reports%20Q3%2020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Documents%20and%20Settings\prs\&#1056;&#1072;&#1073;&#1086;&#1095;&#1080;&#1081;%20&#1089;&#1090;&#1086;&#1083;\&#1054;&#1090;&#1087;&#1088;&#1072;&#1074;&#1083;&#1077;&#1085;&#1086;%20&#1085;&#1072;%20&#1072;&#1091;&#1076;&#1080;&#1090;&#1086;&#1088;&#1086;&#1074;_020210\306101%20&#1085;&#1077;%20&#1084;&#1077;&#1085;&#1103;&#1083;\DOCUME~1\ksa\LOCALS~1\Temp\Rar$DI00.094\&#1087;&#1088;&#1086;&#1073;&#1072;\Reporting%20Packag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\Server-efes\documents\Documents%20and%20Settings\zarochintseva\&#1056;&#1072;&#1073;&#1086;&#1095;&#1080;&#1081;%20&#1089;&#1090;&#1086;&#1083;\&#1076;&#1086;&#1082;%20-%20&#1090;&#1099;%20%20&#1076;&#1083;&#1103;%20&#1058;&#1056;&#1048;&#1054;\&#1047;&#1077;&#1088;&#1085;&#1086;%202009\&#1047;&#1077;&#1088;&#1085;&#1086;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Documents%20and%20Settings\prs\&#1056;&#1072;&#1073;&#1086;&#1095;&#1080;&#1081;%20&#1089;&#1090;&#1086;&#1083;\&#1054;&#1090;&#1087;&#1088;&#1072;&#1074;&#1083;&#1077;&#1085;&#1086;%20&#1085;&#1072;%20&#1072;&#1091;&#1076;&#1080;&#1090;&#1086;&#1088;&#1086;&#1074;_020210\306101%20&#1085;&#1077;%20&#1084;&#1077;&#1085;&#1103;&#1083;\DOCUME~1\ksa\LOCALS~1\Temp\Rar$DI00.094\Reporting%20Packag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\fs2-srv\Budget2019\Documents%20and%20Settings\prs\&#1056;&#1072;&#1073;&#1086;&#1095;&#1080;&#1081;%20&#1089;&#1090;&#1086;&#1083;\&#1054;&#1090;&#1087;&#1088;&#1072;&#1074;&#1083;&#1077;&#1085;&#1086;%20&#1085;&#1072;%20&#1072;&#1091;&#1076;&#1080;&#1090;&#1086;&#1088;&#1086;&#1074;_020210\306101%20&#1085;&#1077;%20&#1084;&#1077;&#1085;&#1103;&#1083;\DOCUME~1\konsol7\LOCALS~1\Temp\Rar$DI01.281\Repor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l.zherdeva\AppData\Local\Microsoft\Windows\INetCache\Content.Outlook\CWR5W6LY\&#1050;&#1086;&#1088;&#1084;&#1086;&#1079;&#1072;&#1075;&#1086;&#1090;&#1086;&#1074;&#1082;&#1072;%202020\2+10\APK_Budget_ENA_LB_2020_February%20(2+10)_AlDzh_v2_100320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85;&#1072;&#1088;&#1072;&#1073;&#1086;&#1090;&#1082;&#1080;\CF\CF%20&#1043;&#1088;&#1091;&#1087;&#1087;&#1072;%20&#1082;&#1086;&#1084;&#1087;&#1072;&#1085;&#1080;&#1081;%20&#1073;&#1077;&#1079;%20&#1076;&#1077;&#1083;&#1077;&#1085;&#1080;&#1103;%20&#1045;&#1051;&#1062;%20&#1086;&#1073;&#1085;&#1086;&#1074;&#1083;&#1077;&#1085;&#1085;&#1099;&#1081;%20&#1086;&#1090;%2023.07.2019%20&#1091;&#1090;&#1086;&#1095;&#1085;&#1077;&#1085;&#1085;&#1099;&#1081;%20&#1087;&#1083;&#1072;&#1085;-&#1075;&#1088;&#1091;&#1087;&#1087;&#1072;%20&#1040;&#1057;-&#1074;&#1099;&#1073;&#1086;&#1088;&#1082;&#1072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\APG-DATA\&#1055;&#1051;&#1040;&#1053;&#1048;&#1056;&#1054;&#1042;&#1040;&#1053;&#1048;&#1045;%20&#1040;&#1060;%20&#1063;&#1045;&#1056;&#1053;&#1054;&#1047;&#1045;&#1052;&#1068;&#1045;\&#1043;&#1054;&#1044;&#1054;&#1042;&#1054;&#1045;%20&#1055;&#1051;&#1040;&#1053;&#1048;&#1056;&#1054;&#1042;&#1040;&#1053;&#1048;&#1045;%202016\&#1058;&#1054;&#1056;&#1043;&#1054;&#1042;&#1067;&#1049;%20&#1041;&#1051;&#1054;&#1050;\P&amp;L%20&#1058;&#1041;%202016\&#1062;&#1052;&#1044;%20&#1058;&#1086;&#1088;&#1075;&#1086;&#1074;&#1099;&#1081;%20&#1073;&#1083;&#1086;&#1082;\&#1062;&#1052;&#1044;%20&#1054;&#1087;&#1090;&#1086;&#1074;&#1086;-&#1088;&#1086;&#1079;&#1085;&#1080;&#1095;&#1085;&#1072;&#1103;%20&#1090;&#1086;&#1088;&#1075;&#1086;&#1074;&#1083;&#1103;\&#1055;&#1083;&#1072;&#1085;&#1080;&#1088;&#1086;&#1074;&#1072;&#1085;&#1080;&#1077;&#1054;&#1056;&#1058;_2016&#1043;&#1086;&#1076;%20&#1073;&#1077;&#1079;%20&#1085;&#1076;&#10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Users\a.grishenko\Desktop\2019%201+11\&#1087;&#1086;&#1089;&#1083;&#1077;&#1076;&#1085;&#1080;&#1077;\APK_Budget_Zachitnoe_Sever_2019_Draft-4_GR_12.02.2019_(1+11%20January)V2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2;&#1086;&#1077;%20&#1044;&#1086;&#1073;&#1088;&#1086;\&#1069;&#1050;&#1054;&#1053;&#1048;&#1042;&#1040;\&#1057;&#1055;&#1055;%202018\&#1050;&#1086;&#1087;&#1080;&#1103;%20Plan%20SPP%202018%20ENAPKH%20v%2017%20Pod.%2016.01.2018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\nas4\&#1054;&#1058;&#1044;&#1045;&#1051;&#1067;\033_&#1055;&#1083;&#1072;&#1085;&#1086;&#1074;&#1099;&#1081;\CASH%20FLOW\CF%20&#1043;&#1088;&#1091;&#1087;&#1087;&#1072;%20&#1082;&#1086;&#1084;&#1087;&#1072;&#1085;&#1080;&#1081;%204%20&#1074;&#1072;&#1088;%2026-02-19%20&#1089;%20&#1080;&#1079;&#1084;%20%2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&#1064;&#1072;&#1073;&#1083;&#1086;&#1085;%20&#1075;&#1088;&#1072;&#1092;&#1080;&#1082;&#1072;%20&#1087;&#1083;&#1072;&#1090;&#1077;&#1078;&#1077;&#1081;%20&#1052;&#1040;&#104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rs\&#1056;&#1072;&#1073;&#1086;&#1095;&#1080;&#1081;%20&#1089;&#1090;&#1086;&#1083;\&#1054;&#1090;&#1087;&#1088;&#1072;&#1074;&#1083;&#1077;&#1085;&#1086;%20&#1085;&#1072;%20&#1072;&#1091;&#1076;&#1080;&#1090;&#1086;&#1088;&#1086;&#1074;_020210\306101%20&#1085;&#1077;%20&#1084;&#1077;&#1085;&#1103;&#1083;\DOCUME~1\ksa\LOCALS~1\Temp\Rar$DI00.094\Reporting%20Packag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rs\&#1056;&#1072;&#1073;&#1086;&#1095;&#1080;&#1081;%20&#1089;&#1090;&#1086;&#1083;\&#1054;&#1090;&#1087;&#1088;&#1072;&#1074;&#1083;&#1077;&#1085;&#1086;%20&#1085;&#1072;%20&#1072;&#1091;&#1076;&#1080;&#1090;&#1086;&#1088;&#1086;&#1074;_020210\306101%20&#1085;&#1077;%20&#1084;&#1077;&#1085;&#1103;&#1083;\DOCUME~1\ksa\LOCALS~1\Temp\Rar$DI00.094\&#1087;&#1088;&#1086;&#1073;&#1072;\Reporting%20Packag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одробный бюджет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ntent"/>
      <sheetName val="Title"/>
      <sheetName val="F1"/>
      <sheetName val="F2"/>
      <sheetName val="F3"/>
      <sheetName val="F4d"/>
      <sheetName val="F4i"/>
      <sheetName val="Rep.segments"/>
      <sheetName val="PPE"/>
      <sheetName val="IA"/>
      <sheetName val="Goodwill"/>
      <sheetName val="Invest.prop"/>
      <sheetName val="Inventories"/>
      <sheetName val="Associates"/>
      <sheetName val="Joint.vent"/>
      <sheetName val="Bio.assets"/>
      <sheetName val="MinRes"/>
      <sheetName val="Fin.Liab"/>
      <sheetName val="Fin.instr"/>
      <sheetName val="Impair"/>
      <sheetName val="ShareCapital"/>
      <sheetName val="Provisions"/>
      <sheetName val="Revenue"/>
      <sheetName val="Construct"/>
      <sheetName val="Expenses"/>
      <sheetName val="OtherInExp"/>
      <sheetName val="BorCosts"/>
      <sheetName val="OpLease"/>
      <sheetName val="FinLease"/>
      <sheetName val="Tax"/>
      <sheetName val="EPS"/>
      <sheetName val="CashFlow"/>
      <sheetName val="EmplBenefits"/>
      <sheetName val="EmplBenefits2"/>
      <sheetName val="FirstAdoption"/>
      <sheetName val="TRANS-rusf1"/>
      <sheetName val="TRANS-rusf2"/>
      <sheetName val="TRANS-rusf3"/>
      <sheetName val="TRANS-rusf4"/>
      <sheetName val="TRANS-CORRECT"/>
      <sheetName val="Справочник"/>
      <sheetName val="3.Параметры раст-во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Group Comparative GAAP"/>
      <sheetName val="Group Comparative IAS"/>
      <sheetName val="R-U IAS History"/>
      <sheetName val="Cash Flow Working"/>
      <sheetName val="REPO"/>
      <sheetName val="TB GAAP"/>
      <sheetName val="TB IAS"/>
      <sheetName val="Income Statement"/>
      <sheetName val="Balance Sheet"/>
      <sheetName val="Cash Flow"/>
      <sheetName val="G-I-F Total"/>
      <sheetName val="G-I-F (RU)"/>
      <sheetName val="G-I-F (UA)"/>
      <sheetName val="FLash IAS"/>
      <sheetName val="Loans"/>
      <sheetName val="Cash Flow support"/>
      <sheetName val="Income Statement Russia and Ukr"/>
      <sheetName val="Class A Shares Outstanding"/>
      <sheetName val="Class B Shares Outstanding"/>
      <sheetName val="Dilutive Shares Outstanding"/>
      <sheetName val="EPS Working"/>
      <sheetName val="Share Price 2002"/>
      <sheetName val="RE Working"/>
      <sheetName val="Change of Equity"/>
      <sheetName val="Sheet1"/>
      <sheetName val="Sheet2"/>
      <sheetName val="Sheet3"/>
      <sheetName val="1-ЭСПЦ"/>
      <sheetName val="COMPS"/>
      <sheetName val="BEX_Expenses_CY"/>
      <sheetName val="BEX_Expenses_PY"/>
      <sheetName val="BEX_MAIN_PL"/>
      <sheetName val="0_33"/>
      <sheetName val="БДДС month (ф)"/>
      <sheetName val="БДДС month (п)"/>
      <sheetName val="Параметры"/>
      <sheetName val="КВ 2008"/>
      <sheetName val="XLR_NoRangeSheet"/>
      <sheetName val="июль"/>
      <sheetName val="база"/>
      <sheetName val="июнь"/>
      <sheetName val="январь"/>
      <sheetName val="февраль"/>
      <sheetName val="март"/>
      <sheetName val="апрель"/>
      <sheetName val="май"/>
      <sheetName val="август"/>
      <sheetName val="сентябрь"/>
      <sheetName val="октябрь"/>
      <sheetName val="ноябрь"/>
      <sheetName val="декабрь"/>
      <sheetName val="infl_rates"/>
      <sheetName val="PL"/>
      <sheetName val="ф 12"/>
      <sheetName val="Data"/>
      <sheetName val="Лист1"/>
      <sheetName val="коэф."/>
      <sheetName val="GAAP &amp; IAS Group TB &amp; Reports Q"/>
      <sheetName val="Info"/>
      <sheetName val="ИТР_РАБ_2010"/>
      <sheetName val="assumptions"/>
      <sheetName val="RUS"/>
      <sheetName val="2 Параметры"/>
      <sheetName val="rem"/>
      <sheetName val="Справочники"/>
      <sheetName val="BEX_AR"/>
      <sheetName val="BEX_Associates"/>
      <sheetName val="BEX_BSRP_OLD"/>
      <sheetName val="BEX_Eq"/>
      <sheetName val="BEX_Expenses1"/>
      <sheetName val="BEX_Income_Tax"/>
      <sheetName val="BEX_Intangibles"/>
      <sheetName val="BEX_Inventory"/>
      <sheetName val="BEX_invest_unit"/>
      <sheetName val="BEX_invest_unit_OLD"/>
      <sheetName val="BEX_MAIN_BS_RP"/>
      <sheetName val="BEX_partner_CAD"/>
      <sheetName val="BEX_partner_CZK"/>
      <sheetName val="BEX_partner_EUR"/>
      <sheetName val="BEX_partner_OLD"/>
      <sheetName val="BEX_partner_OTH"/>
      <sheetName val="BEX_partner_RUB"/>
      <sheetName val="BEX_partner_UAH"/>
      <sheetName val="BEX_partner_USD"/>
      <sheetName val="BEX_partner_ZAR"/>
      <sheetName val="BEX_PP_E"/>
      <sheetName val="BEX_Provisions"/>
      <sheetName val="Справочник предприятий"/>
      <sheetName val="Справочник статей бюджета"/>
      <sheetName val="ListOfSheets"/>
      <sheetName val="Свод"/>
      <sheetName val="автоприцепы"/>
      <sheetName val="предприятия"/>
      <sheetName val="спр"/>
      <sheetName val="Проверочная вкладка"/>
      <sheetName val="Проверочная вкладка для PL"/>
      <sheetName val="Group_Comparative_GAAP"/>
      <sheetName val="Group_Comparative_IAS"/>
      <sheetName val="R-U_IAS_History"/>
      <sheetName val="Cash_Flow_Working"/>
      <sheetName val="TB_GAAP"/>
      <sheetName val="TB_IAS"/>
      <sheetName val="Income_Statement"/>
      <sheetName val="Balance_Sheet"/>
      <sheetName val="Cash_Flow"/>
      <sheetName val="G-I-F_Total"/>
      <sheetName val="G-I-F_(RU)"/>
      <sheetName val="G-I-F_(UA)"/>
      <sheetName val="FLash_IAS"/>
      <sheetName val="Cash_Flow_support"/>
      <sheetName val="Income_Statement_Russia_and_Ukr"/>
      <sheetName val="Class_A_Shares_Outstanding"/>
      <sheetName val="Class_B_Shares_Outstanding"/>
      <sheetName val="Dilutive_Shares_Outstanding"/>
      <sheetName val="EPS_Working"/>
      <sheetName val="Share_Price_2002"/>
      <sheetName val="RE_Working"/>
      <sheetName val="Change_of_Equity"/>
      <sheetName val="LDE"/>
      <sheetName val="In2"/>
      <sheetName val="Дивизион"/>
      <sheetName val="Списки"/>
      <sheetName val="HR"/>
      <sheetName val="1"/>
      <sheetName val="С"/>
      <sheetName val="исход. дан."/>
      <sheetName val="Rates"/>
      <sheetName val="Costs"/>
      <sheetName val="Returns"/>
      <sheetName val="Справочник"/>
      <sheetName val="Cover &amp; Parameters"/>
      <sheetName val="ВН_НДЗ_график"/>
      <sheetName val="пр-во"/>
      <sheetName val="Продажи реальные и прогноз 20 л"/>
      <sheetName val="Банки"/>
      <sheetName val="Сценарные условия"/>
      <sheetName val="АПК(2012)"/>
      <sheetName val="Group_Comparative_GAAP1"/>
      <sheetName val="Group_Comparative_IAS1"/>
      <sheetName val="R-U_IAS_History1"/>
      <sheetName val="Cash_Flow_Working1"/>
      <sheetName val="TB_GAAP1"/>
      <sheetName val="TB_IAS1"/>
      <sheetName val="Income_Statement1"/>
      <sheetName val="Balance_Sheet1"/>
      <sheetName val="Cash_Flow1"/>
      <sheetName val="G-I-F_Total1"/>
      <sheetName val="G-I-F_(RU)1"/>
      <sheetName val="G-I-F_(UA)1"/>
      <sheetName val="FLash_IAS1"/>
      <sheetName val="Cash_Flow_support1"/>
      <sheetName val="Income_Statement_Russia_and_Uk1"/>
      <sheetName val="Class_A_Shares_Outstanding1"/>
      <sheetName val="Class_B_Shares_Outstanding1"/>
      <sheetName val="Dilutive_Shares_Outstanding1"/>
      <sheetName val="EPS_Working1"/>
      <sheetName val="Share_Price_20021"/>
      <sheetName val="RE_Working1"/>
      <sheetName val="Change_of_Equity1"/>
      <sheetName val="БДДС_month_(ф)"/>
      <sheetName val="БДДС_month_(п)"/>
      <sheetName val="КВ_2008"/>
      <sheetName val="ф_12"/>
      <sheetName val="коэф_"/>
      <sheetName val="GAAP_&amp;_IAS_Group_TB_&amp;_Reports_Q"/>
      <sheetName val="2_Параметры"/>
      <sheetName val="Справочник_предприятий"/>
      <sheetName val="Справочник_статей_бюджета"/>
      <sheetName val="Проверочная_вкладка"/>
      <sheetName val="Проверочная_вкладка_для_PL"/>
      <sheetName val="1530"/>
      <sheetName val="Статьи пост затрат"/>
      <sheetName val="Статьи-ОД"/>
      <sheetName val="Статьи"/>
      <sheetName val="Лист3"/>
      <sheetName val="Содержание"/>
      <sheetName val="BS"/>
      <sheetName val="1240"/>
      <sheetName val="TB"/>
      <sheetName val="Движение РСД"/>
      <sheetName val="Лист2"/>
      <sheetName val="Справочник видов затрат "/>
      <sheetName val="Список ЕАХ"/>
      <sheetName val="PARAMETRES"/>
      <sheetName val="Cover_&amp;_Parameters"/>
      <sheetName val="Справочник_филиалов"/>
      <sheetName val="коэф_1"/>
      <sheetName val="GAAP_&amp;_IAS_Group_TB_&amp;_Reports_1"/>
      <sheetName val="Cover_&amp;_Parameters1"/>
      <sheetName val="List"/>
      <sheetName val="Blédina cumul"/>
      <sheetName val="allocat"/>
      <sheetName val="diff03"/>
      <sheetName val="спецпивот"/>
      <sheetName val="Group_Comparative_GAAP2"/>
      <sheetName val="Group_Comparative_IAS2"/>
      <sheetName val="R-U_IAS_History2"/>
      <sheetName val="Cash_Flow_Working2"/>
      <sheetName val="TB_GAAP2"/>
      <sheetName val="TB_IAS2"/>
      <sheetName val="Income_Statement2"/>
      <sheetName val="Balance_Sheet2"/>
      <sheetName val="Cash_Flow2"/>
      <sheetName val="G-I-F_Total2"/>
      <sheetName val="G-I-F_(RU)2"/>
      <sheetName val="G-I-F_(UA)2"/>
      <sheetName val="FLash_IAS2"/>
      <sheetName val="Cash_Flow_support2"/>
      <sheetName val="Income_Statement_Russia_and_Uk2"/>
      <sheetName val="Class_A_Shares_Outstanding2"/>
      <sheetName val="Class_B_Shares_Outstanding2"/>
      <sheetName val="Dilutive_Shares_Outstanding2"/>
      <sheetName val="EPS_Working2"/>
      <sheetName val="Share_Price_20022"/>
      <sheetName val="RE_Working2"/>
      <sheetName val="Change_of_Equity2"/>
      <sheetName val="коэф_2"/>
      <sheetName val="GAAP_&amp;_IAS_Group_TB_&amp;_Reports_2"/>
      <sheetName val="Cover_&amp;_Parameters2"/>
      <sheetName val="Blédina_cumul"/>
      <sheetName val="Сценарные_условия"/>
      <sheetName val="Признаки"/>
      <sheetName val="таблица по договорам"/>
      <sheetName val="клиенты"/>
      <sheetName val="Структура ПП"/>
      <sheetName val="Brew rub"/>
      <sheetName val="Для списков"/>
      <sheetName val="Исх. данные"/>
      <sheetName val="s"/>
      <sheetName val="Inputs Sheet"/>
      <sheetName val="TOC"/>
      <sheetName val="Проект"/>
      <sheetName val="Компания"/>
      <sheetName val="Опции"/>
      <sheetName val="Анализ"/>
      <sheetName val="Inputs_Sheet"/>
      <sheetName val="БДДС_month_(ф)1"/>
      <sheetName val="БДДС_month_(п)1"/>
      <sheetName val="КВ_20081"/>
      <sheetName val="ф_121"/>
      <sheetName val="2_Параметры1"/>
      <sheetName val="Справочник_предприятий1"/>
      <sheetName val="Справочник_статей_бюджета1"/>
      <sheetName val="Проверочная_вкладка1"/>
      <sheetName val="Проверочная_вкладка_для_PL1"/>
      <sheetName val="Статьи_пост_затрат"/>
      <sheetName val="1.411.1"/>
      <sheetName val="1,3 новая"/>
      <sheetName val="ИнвестицииСвод"/>
      <sheetName val="Понедельно"/>
      <sheetName val="PD.5_2"/>
      <sheetName val="PD.5_1"/>
      <sheetName val="Итог по НПО "/>
      <sheetName val="Баланс (Ф1)"/>
      <sheetName val="1.401.2"/>
      <sheetName val="П"/>
      <sheetName val="3.3.31."/>
      <sheetName val="формаДДС_пЛОХ_ЛОХЛкмесяц03_ДАШв"/>
      <sheetName val="К1_МП"/>
      <sheetName val="СводТК (БПУ)"/>
      <sheetName val="Расш"/>
      <sheetName val="ТМЦ"/>
      <sheetName val="расц"/>
      <sheetName val="техн"/>
      <sheetName val="сах св"/>
      <sheetName val="оз пш"/>
      <sheetName val="люпин"/>
      <sheetName val="яр пш"/>
      <sheetName val="яр яч"/>
      <sheetName val="оз яч"/>
      <sheetName val="пив яч"/>
      <sheetName val="оз рожь"/>
      <sheetName val="овес"/>
      <sheetName val="рапс"/>
      <sheetName val="горох"/>
      <sheetName val="соя"/>
      <sheetName val="трит"/>
      <sheetName val="греч"/>
      <sheetName val="подс"/>
      <sheetName val="кук зер"/>
      <sheetName val="кук сил"/>
      <sheetName val="мн тр"/>
      <sheetName val="одн тр"/>
      <sheetName val="лен"/>
      <sheetName val="горч"/>
      <sheetName val="рис"/>
      <sheetName val="оз рыж"/>
      <sheetName val="яр рыж"/>
      <sheetName val="сафл"/>
      <sheetName val="пары"/>
      <sheetName val="Master Inputs Start here"/>
      <sheetName val="Продажи_реальные_и_прогноз_20_л"/>
      <sheetName val="статика"/>
      <sheetName val="hiddenSheet"/>
      <sheetName val="справочник доп. аналитики"/>
      <sheetName val="Классификатор затрат"/>
      <sheetName val="Birim Fiyatlar"/>
      <sheetName val="Kar Oranlari"/>
      <sheetName val="Birim Fiyat Analizi"/>
      <sheetName val="Endirekt Kadro"/>
      <sheetName val="TDSheet"/>
      <sheetName val="Data-Do-Not-Delete"/>
      <sheetName val="BU Right to Grow"/>
      <sheetName val="BU"/>
      <sheetName val="Инстр"/>
      <sheetName val="1_Vol"/>
      <sheetName val="2_KPI"/>
      <sheetName val="1.1_Vol"/>
      <sheetName val="3_PL"/>
      <sheetName val="4_VIC_Сахар"/>
      <sheetName val="4_VIC_Крупа"/>
      <sheetName val="4_VIC_жиП"/>
      <sheetName val="5_VLC"/>
      <sheetName val="6_MC"/>
      <sheetName val="7_CC"/>
      <sheetName val="9_IT"/>
      <sheetName val="8_FIX"/>
      <sheetName val="10_CO"/>
      <sheetName val="11_Проч. ФР"/>
      <sheetName val="12_ CAPEX"/>
      <sheetName val="12.1_ CAPEX_Д."/>
      <sheetName val="12.2_ CAPEX_Р."/>
      <sheetName val="13_HR"/>
      <sheetName val="14_BS"/>
      <sheetName val="17.1_сверка IC_Баланс"/>
      <sheetName val="16_WC"/>
      <sheetName val="17_CF"/>
      <sheetName val="6.1_сверка IC_БДР"/>
      <sheetName val="18_УУ корр"/>
      <sheetName val="18.1_Кагат-е"/>
      <sheetName val="15.2_компании"/>
      <sheetName val="16.3_БДР"/>
      <sheetName val="16.4_Баланс"/>
      <sheetName val="19_2600801"/>
      <sheetName val="20_Тран-рт"/>
      <sheetName val="21_ТЭР"/>
      <sheetName val="22_АХР"/>
      <sheetName val="23_Прочие"/>
      <sheetName val="24_ОСВ"/>
      <sheetName val="25_Стр-ра ГК"/>
      <sheetName val="5_Передача_Затрат"/>
      <sheetName val="КОНТРОЛЬ PL"/>
      <sheetName val="КОНТРОЛЬ BS"/>
      <sheetName val="Б_РC"/>
      <sheetName val="РС "/>
      <sheetName val="Жом НИ"/>
      <sheetName val="Жом по мес."/>
      <sheetName val="Меласса НИ"/>
      <sheetName val="Меласса по мес."/>
      <sheetName val="Бетаин"/>
      <sheetName val="Рафинат НИ"/>
      <sheetName val="Рафинат по мес."/>
      <sheetName val="adhoc"/>
      <sheetName val="Sales month"/>
      <sheetName val="Sales YTD"/>
      <sheetName val="B2B Sugar"/>
      <sheetName val="B2C Sugar"/>
      <sheetName val="B2C Cereal"/>
      <sheetName val="assump"/>
      <sheetName val="PriceSummary"/>
      <sheetName val="Natl Consult Reg."/>
      <sheetName val="10"/>
      <sheetName val="5"/>
      <sheetName val="14"/>
      <sheetName val="Katsayilar"/>
      <sheetName val="16.Veri Bankası ve Kabuller"/>
      <sheetName val="05.Detay"/>
      <sheetName val="13-Genel Gider Back-up"/>
      <sheetName val="15.5-Betonarme Maliyet Atasman"/>
      <sheetName val="11.Ekipman Back-up"/>
      <sheetName val="09.İscilik Back-up"/>
      <sheetName val="08.Proje&amp;Malzeme Back-up"/>
      <sheetName val="10.Taseron Back-up"/>
      <sheetName val="03.Kontrat Bilgileri"/>
      <sheetName val="14-Demirbas Back-up"/>
      <sheetName val="01.Kapak"/>
      <sheetName val="Cost BOQ"/>
      <sheetName val="BOQ"/>
      <sheetName val="Concrete Cost Sheet"/>
      <sheetName val="Skla.Muko"/>
      <sheetName val="Controls"/>
      <sheetName val="LBO Model"/>
      <sheetName val="1.Расчет-отчет "/>
      <sheetName val="1.Расчет-отчет  (2)"/>
      <sheetName val="вопросы"/>
      <sheetName val="Цены"/>
      <sheetName val="1.Расчет-отчет Consumer"/>
      <sheetName val="MAPPING"/>
      <sheetName val="корр-ки"/>
      <sheetName val="смета"/>
      <sheetName val="Ilgili Atasman"/>
      <sheetName val="04-Sunum"/>
      <sheetName val="08-Ekipman Back-Up"/>
      <sheetName val="07-PGG"/>
      <sheetName val="PGG"/>
      <sheetName val="kur-parite"/>
      <sheetName val=" Цена акции 2002"/>
      <sheetName val="Именованные списки"/>
      <sheetName val="Поставщики"/>
      <sheetName val="Структура 2015"/>
      <sheetName val="Списки техники"/>
      <sheetName val="44 итого"/>
      <sheetName val="Факт"/>
      <sheetName val="План"/>
      <sheetName val="всп"/>
      <sheetName val="филиала"/>
      <sheetName val="СпрФункции"/>
      <sheetName val="СпрСтЗатрат"/>
      <sheetName val="СтатьиОборотов"/>
      <sheetName val="Cover _ Parameters"/>
      <sheetName val="Справочник 2013"/>
      <sheetName val="new Справочник 2014"/>
      <sheetName val="Справочник 2014"/>
      <sheetName val="Справочник с 01.05.2015"/>
      <sheetName val="Справочник 2015"/>
      <sheetName val="Reimb cost-support docs mat"/>
      <sheetName val="Contracts add.attributes"/>
      <sheetName val="Currency"/>
      <sheetName val="2013"/>
      <sheetName val="База1"/>
      <sheetName val="Лист8"/>
      <sheetName val="Plan BPC"/>
      <sheetName val="Plan UKT "/>
      <sheetName val="Динамика"/>
      <sheetName val="Список"/>
      <sheetName val="Data Validation"/>
      <sheetName val="4. C-F"/>
      <sheetName val="Компании группы"/>
      <sheetName val="Справочник с 01 02 2017"/>
      <sheetName val="IF (10)"/>
      <sheetName val="Ф-расх.часть"/>
      <sheetName val="июль-дек"/>
      <sheetName val="Database (RUR)Mar YTD"/>
      <sheetName val="4. NWABC"/>
      <sheetName val="Title"/>
      <sheetName val="СП_Ед. изм"/>
      <sheetName val="ПРИЛОЖЕНИЕ 2"/>
      <sheetName val="DCF_GA"/>
      <sheetName val="5001"/>
      <sheetName val="5003"/>
      <sheetName val="5002"/>
      <sheetName val="5008"/>
      <sheetName val="5006"/>
      <sheetName val="5007"/>
      <sheetName val="5005"/>
      <sheetName val="5004"/>
      <sheetName val="Taşeron Endireği"/>
      <sheetName val="Personnel"/>
      <sheetName val="Ratios"/>
      <sheetName val="Common-Size"/>
      <sheetName val="FCF"/>
      <sheetName val="Schedules"/>
      <sheetName val="Proj. Bal."/>
      <sheetName val="A"/>
      <sheetName val="Alanlar"/>
      <sheetName val="ЦZET"/>
      <sheetName val="Analiz"/>
      <sheetName val="17_УО (2)"/>
      <sheetName val="на 1 тн"/>
      <sheetName val="натуральные"/>
      <sheetName val="Пр-во_Ф (2)"/>
      <sheetName val="поголовье_надой"/>
      <sheetName val="постоянные"/>
      <sheetName val="Дерево_РБ-1 "/>
      <sheetName val="Корма РБ-1"/>
      <sheetName val="Дерево_РБ_2 к БП"/>
      <sheetName val="пост админ РБ 2"/>
      <sheetName val="переменные РБ_2"/>
      <sheetName val="Структура"/>
      <sheetName val="порог"/>
      <sheetName val="перем, пост админ"/>
      <sheetName val="надой РБ_1"/>
      <sheetName val="переменные РБ_1"/>
      <sheetName val="постоянные РБ_1"/>
      <sheetName val="административные РБ_1 "/>
      <sheetName val="Цели и задачи"/>
      <sheetName val="Произ показ РБ_1"/>
      <sheetName val="PwP_13"/>
      <sheetName val="PwP_13 (2)"/>
      <sheetName val="PwP_13 РБ_1"/>
      <sheetName val="Корма РБ2 расш"/>
      <sheetName val="структура мясо_РБ"/>
      <sheetName val="Пр-во (2)"/>
      <sheetName val="Бал"/>
      <sheetName val="БДДС"/>
      <sheetName val="19_УО (2)"/>
      <sheetName val="Ф2"/>
      <sheetName val="БДР"/>
      <sheetName val="Объем"/>
      <sheetName val="ФОТ"/>
      <sheetName val="Пр"/>
      <sheetName val="ПЖ"/>
      <sheetName val="ПП"/>
      <sheetName val="ПА"/>
      <sheetName val="Выр_SS"/>
      <sheetName val="НЗП-ГП"/>
      <sheetName val="Дерево_НИ_РБ(по БУ)"/>
      <sheetName val="ФА_РБ"/>
      <sheetName val="Дерево_мес"/>
      <sheetName val="Продажи (мес.)"/>
      <sheetName val=" ФА_месяц"/>
      <sheetName val="Продажи(НИ)"/>
      <sheetName val="структура мясо мес"/>
      <sheetName val="Дерево_НИ"/>
      <sheetName val="структура мясо НИ"/>
      <sheetName val="Пр-во_Ф"/>
      <sheetName val="Выр_SS_Ф"/>
      <sheetName val="ПП_Ф"/>
      <sheetName val="ПЖ_Ф"/>
      <sheetName val="ПА_Ф"/>
      <sheetName val="Пр_ДР"/>
      <sheetName val="на 1тн_Ф"/>
      <sheetName val="НЗП-ГП_Ф"/>
      <sheetName val="Pwp_5"/>
      <sheetName val="Pwp_7"/>
      <sheetName val="PwP_9"/>
      <sheetName val="PwP_11"/>
      <sheetName val="PwP_12"/>
      <sheetName val="ТЭР"/>
      <sheetName val="PwP_13 (3)"/>
      <sheetName val="PwP_15"/>
      <sheetName val="Корма"/>
      <sheetName val="Оборот"/>
      <sheetName val="ОП_мол"/>
      <sheetName val="ОП_КРС"/>
      <sheetName val="Дерево_мес_РБ"/>
      <sheetName val=" ФА_НИ"/>
      <sheetName val="Ф2_УО"/>
      <sheetName val="ФОТ_УО"/>
      <sheetName val="Молоко_УО"/>
      <sheetName val="Выр_SS_УО"/>
      <sheetName val="2_УО"/>
      <sheetName val="3_УО"/>
      <sheetName val="4_БДР с Упр кор"/>
      <sheetName val="6_УО"/>
      <sheetName val="7_УО"/>
      <sheetName val="11_УО"/>
      <sheetName val="13_УО"/>
      <sheetName val="15_УО"/>
      <sheetName val="17_УО"/>
      <sheetName val="19_УО"/>
      <sheetName val="27_УО"/>
      <sheetName val="21_УО"/>
      <sheetName val="21.1_УО"/>
      <sheetName val="21.2_УО"/>
      <sheetName val="Сод"/>
      <sheetName val="Титул"/>
      <sheetName val="Adam-Saat Hesabi"/>
      <sheetName val="Concrete Sheet"/>
      <sheetName val="#ССЫЛКА"/>
      <sheetName val="Offsets &amp; Other Costs"/>
      <sheetName val="Summary"/>
      <sheetName val="ANLZ"/>
      <sheetName val="ÖZET"/>
      <sheetName val="Finansal tamamlanma Eğrisi"/>
      <sheetName val="база_IND"/>
      <sheetName val="база_SKU"/>
      <sheetName val="алгоритм"/>
      <sheetName val="ЗАТРАТЫ"/>
      <sheetName val="ФИН_БЮДЖЕТ"/>
      <sheetName val="ОТГРУЗКА_ПП"/>
      <sheetName val="БЮДЖЕТ_ПК"/>
      <sheetName val="БЮДЖЕТ_ПМ"/>
      <sheetName val="БЮДЖЕТ_ТЗК"/>
      <sheetName val="СТАТЬИ_БЮДЖЕТА"/>
      <sheetName val="Group_Comparative_GAAP3"/>
      <sheetName val="Group_Comparative_IAS3"/>
      <sheetName val="R-U_IAS_History3"/>
      <sheetName val="Cash_Flow_Working3"/>
      <sheetName val="TB_GAAP3"/>
      <sheetName val="TB_IAS3"/>
      <sheetName val="Income_Statement3"/>
      <sheetName val="Balance_Sheet3"/>
      <sheetName val="Cash_Flow3"/>
      <sheetName val="G-I-F_Total3"/>
      <sheetName val="G-I-F_(RU)3"/>
      <sheetName val="G-I-F_(UA)3"/>
      <sheetName val="FLash_IAS3"/>
      <sheetName val="Cash_Flow_support3"/>
      <sheetName val="Income_Statement_Russia_and_Uk3"/>
      <sheetName val="Class_A_Shares_Outstanding3"/>
      <sheetName val="Class_B_Shares_Outstanding3"/>
      <sheetName val="Dilutive_Shares_Outstanding3"/>
      <sheetName val="EPS_Working3"/>
      <sheetName val="Share_Price_20023"/>
      <sheetName val="RE_Working3"/>
      <sheetName val="Change_of_Equity3"/>
      <sheetName val="коэф_3"/>
      <sheetName val="GAAP_&amp;_IAS_Group_TB_&amp;_Reports_3"/>
      <sheetName val="Cover_&amp;_Parameters3"/>
      <sheetName val="Blédina_cumul1"/>
      <sheetName val="Сценарные_условия1"/>
      <sheetName val="таблица_по_договорам"/>
      <sheetName val="затрат"/>
      <sheetName val="Steel reorganization"/>
      <sheetName val="CAPEX"/>
      <sheetName val="Sensitivity analysis"/>
      <sheetName val="Plan_acc"/>
      <sheetName val="НТМК"/>
      <sheetName val="рсч"/>
      <sheetName val="БДР УУ"/>
      <sheetName val=""/>
      <sheetName val="Категории льгот"/>
      <sheetName val="2.1 ФОТ и страховые взносы"/>
      <sheetName val="1.3 ФОТ и страховые взносы"/>
      <sheetName val="Движение_РСД"/>
      <sheetName val="Справочник_видов_затрат_"/>
      <sheetName val="Список_ЕАХ"/>
      <sheetName val="Справочник_2013"/>
      <sheetName val="new_Справочник_2014"/>
      <sheetName val="Справочник_2014"/>
      <sheetName val="Справочник_с_01_05_2015"/>
      <sheetName val="Справочник_2015"/>
      <sheetName val="Reimb_cost-support_docs_mat"/>
      <sheetName val="Проект2002"/>
      <sheetName val="Бизнес план"/>
      <sheetName val="Service"/>
      <sheetName val="Навигатор"/>
      <sheetName val="Откл. по фин. рез"/>
      <sheetName val="сводная"/>
      <sheetName val="ЦФО"/>
      <sheetName val="Статьи БДР"/>
      <sheetName val="статьи БДДС"/>
      <sheetName val="Справочник с 01.01.20"/>
      <sheetName val="Indice Precos Mes"/>
      <sheetName val="ЗСМК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"/>
      <sheetName val="Control"/>
      <sheetName val="A1"/>
      <sheetName val="A2"/>
      <sheetName val="A3"/>
      <sheetName val="A4"/>
      <sheetName val="A5"/>
      <sheetName val="K1"/>
      <sheetName val="K2"/>
      <sheetName val="O1"/>
      <sheetName val="O2"/>
      <sheetName val="O3"/>
      <sheetName val="O4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Акт2"/>
      <sheetName val="Group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реестр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"/>
      <sheetName val="Control"/>
      <sheetName val="A1"/>
      <sheetName val="A2"/>
      <sheetName val="A3"/>
      <sheetName val="A4"/>
      <sheetName val="A5"/>
      <sheetName val="K1"/>
      <sheetName val="K2"/>
      <sheetName val="O1"/>
      <sheetName val="O2"/>
      <sheetName val="O3"/>
      <sheetName val="O4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Акт2"/>
      <sheetName val="Group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Title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mapping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СПР "/>
      <sheetName val="Оглавление"/>
      <sheetName val="CF ТОТАL"/>
      <sheetName val="CF ТОТАL ГК ТРИО"/>
      <sheetName val="CF АС"/>
      <sheetName val="Свод"/>
      <sheetName val="ГК ТРИО"/>
      <sheetName val="ГК ЕЛЦ"/>
      <sheetName val="АФТ"/>
      <sheetName val="ЕЛЦ собс"/>
      <sheetName val="ЕЛЦ инвест"/>
      <sheetName val="АГРОСЕР"/>
      <sheetName val="АФ ЕЛЦ"/>
      <sheetName val="КАЛ"/>
      <sheetName val="КХПП"/>
      <sheetName val="РАС"/>
      <sheetName val="Селена М"/>
      <sheetName val="ДХПП"/>
      <sheetName val="ТЕР"/>
      <sheetName val="АСС"/>
      <sheetName val="Трио XXI"/>
      <sheetName val="КЦ"/>
      <sheetName val="СПР ДДС"/>
      <sheetName val="ИКАР"/>
      <sheetName val="Прямые ДАП"/>
      <sheetName val="FС ДАП"/>
      <sheetName val="АГЧ"/>
      <sheetName val="Дита"/>
      <sheetName val="Эксперт"/>
      <sheetName val="CF СОПР"/>
      <sheetName val="Агропром"/>
      <sheetName val="БЦ"/>
      <sheetName val="СССР"/>
      <sheetName val="Промпост"/>
      <sheetName val="ЭкспТех"/>
      <sheetName val="БГ"/>
      <sheetName val="СТК"/>
      <sheetName val="ПСЭ"/>
      <sheetName val="СЭ"/>
      <sheetName val="Холдинг ТРИО"/>
      <sheetName val="Сахсоюз"/>
      <sheetName val="CF ВАВ"/>
      <sheetName val="ВАВ"/>
      <sheetName val="ДФ"/>
      <sheetName val="ИПЕ"/>
      <sheetName val="аренда помещений ОХ"/>
      <sheetName val="Лист1"/>
      <sheetName val="Продажи"/>
      <sheetName val="расчет"/>
      <sheetName val="Изменения"/>
      <sheetName val="копия"/>
      <sheetName val="Услуги УК"/>
      <sheetName val="Производство 2018"/>
      <sheetName val="Производство 2019"/>
      <sheetName val="Производство 2020"/>
      <sheetName val="Остатки зерна 18-19"/>
      <sheetName val="Остатки зерна 19-20"/>
      <sheetName val="Контракты индустриалы 19-20"/>
      <sheetName val="Продажа сахара 18-19"/>
      <sheetName val="Продажа сахара 19-20 индустриал"/>
      <sheetName val="Семена СЗР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/>
      <sheetData sheetId="12"/>
      <sheetData sheetId="13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/>
      <sheetData sheetId="36" refreshError="1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Закупки"/>
      <sheetName val="Выплаты"/>
      <sheetName val="Поступления"/>
      <sheetName val="ПланПродаж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Глоссарий"/>
      <sheetName val="Проекты"/>
      <sheetName val="2.Ввод"/>
      <sheetName val="3.Параметры раст-во"/>
      <sheetName val="4.Параметры жив-во"/>
      <sheetName val="Пояснения"/>
      <sheetName val="5.ОПУ"/>
      <sheetName val="6.ДДС"/>
      <sheetName val="ТОК"/>
      <sheetName val="7.План-прогноз раст-во"/>
      <sheetName val="8.Молоко"/>
      <sheetName val="10.Рем.молодняк"/>
      <sheetName val="11.Быки на откорме"/>
      <sheetName val="12.Мясной проект"/>
      <sheetName val="13.Выручка раст-во"/>
      <sheetName val="13.1Реализация  прогноз-факт"/>
      <sheetName val="ЭНС"/>
      <sheetName val="14.Удобрения"/>
      <sheetName val="15.СЗР"/>
      <sheetName val="16.Семена"/>
      <sheetName val="17.НЗП"/>
      <sheetName val="18.Корма "/>
      <sheetName val="Рационы"/>
      <sheetName val="Рацион свод"/>
      <sheetName val="19.РационПлан"/>
      <sheetName val="19.1.РационПрогноз"/>
      <sheetName val="20.Баланс кормов"/>
      <sheetName val="20.1Баланс кормов"/>
      <sheetName val="21.Вет.препараты"/>
      <sheetName val="22.Семя"/>
      <sheetName val="23.ФОТ"/>
      <sheetName val="24.Электроэнергия"/>
      <sheetName val="25.Амортизация"/>
      <sheetName val="26.Общие затраты"/>
      <sheetName val="26.2 Подстилка"/>
      <sheetName val="27.ГСМ"/>
      <sheetName val="28.Субсидии"/>
      <sheetName val="29.Финансы"/>
      <sheetName val="30.Кредиты и займы"/>
      <sheetName val="31.Инвестиции"/>
      <sheetName val="Техника прогноз"/>
      <sheetName val="Лист1"/>
      <sheetName val="Расшифровка инвестиций"/>
      <sheetName val="32.Оценка стада"/>
      <sheetName val="33.livestok"/>
      <sheetName val="34.движение по лактациям"/>
      <sheetName val="35.Реализация мяса"/>
      <sheetName val="36.Курсовые разницы"/>
      <sheetName val="37.Курсы"/>
      <sheetName val="38. Кормодни"/>
      <sheetName val="условные голов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Свод план СПП 2018v17(15.01.18)"/>
      <sheetName val="СПП план 2018 v17 (15.01.18)"/>
      <sheetName val="справочник культур"/>
      <sheetName val="группировка по потенц.ест.плод."/>
      <sheetName val="методика ведения файла"/>
    </sheetNames>
    <sheetDataSet>
      <sheetData sheetId="0" refreshError="1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СПР 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Исходные данные"/>
      <sheetName val="График платежей"/>
      <sheetName val="График для клиента"/>
      <sheetName val="График для печати"/>
      <sheetName val="Поручительство"/>
      <sheetName val="Залог"/>
      <sheetName val="Комм.предлож."/>
      <sheetName val="Комм.предлож. (старое)"/>
      <sheetName val="Списки"/>
      <sheetName val="Трансп.налог"/>
      <sheetName val="Расчё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"/>
      <sheetName val="Control"/>
      <sheetName val="A1"/>
      <sheetName val="A2"/>
      <sheetName val="A3"/>
      <sheetName val="A4"/>
      <sheetName val="A5"/>
      <sheetName val="K1"/>
      <sheetName val="K2"/>
      <sheetName val="O1"/>
      <sheetName val="O2"/>
      <sheetName val="O3"/>
      <sheetName val="O4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Акт2"/>
      <sheetName val="Group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"/>
      <sheetName val="Control"/>
      <sheetName val="A1"/>
      <sheetName val="A2"/>
      <sheetName val="A3"/>
      <sheetName val="A4"/>
      <sheetName val="A5"/>
      <sheetName val="K1"/>
      <sheetName val="K2"/>
      <sheetName val="O1"/>
      <sheetName val="O2"/>
      <sheetName val="O3"/>
      <sheetName val="O4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Акт2"/>
      <sheetName val="Group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I38"/>
  <sheetViews>
    <sheetView workbookViewId="0">
      <selection activeCell="N16" sqref="N16"/>
    </sheetView>
  </sheetViews>
  <sheetFormatPr defaultColWidth="9" defaultRowHeight="14.4"/>
  <cols>
    <col min="3" max="3" width="9.13888888888889" hidden="1" customWidth="1"/>
    <col min="4" max="4" width="42.4259259259259" customWidth="1"/>
    <col min="5" max="5" width="13" customWidth="1"/>
    <col min="6" max="6" width="12.712962962963" customWidth="1"/>
    <col min="7" max="7" width="13.712962962963" customWidth="1"/>
    <col min="8" max="8" width="13.287037037037" customWidth="1"/>
  </cols>
  <sheetData>
    <row r="2" spans="2:9">
      <c r="B2" s="258"/>
      <c r="C2" s="258"/>
      <c r="D2" s="258"/>
      <c r="E2" s="258"/>
      <c r="F2" s="258"/>
      <c r="G2" s="258"/>
      <c r="H2" s="258"/>
      <c r="I2" s="258"/>
    </row>
    <row r="3" spans="2:9">
      <c r="B3" s="258"/>
      <c r="C3" s="258"/>
      <c r="D3" s="258"/>
      <c r="E3" s="258"/>
      <c r="F3" s="258"/>
      <c r="G3" s="258"/>
      <c r="H3" s="258"/>
      <c r="I3" s="258"/>
    </row>
    <row r="4" spans="2:9">
      <c r="B4" s="258"/>
      <c r="C4" s="258"/>
      <c r="D4" s="258"/>
      <c r="E4" s="258"/>
      <c r="F4" s="258"/>
      <c r="G4" s="258"/>
      <c r="H4" s="258"/>
      <c r="I4" s="258"/>
    </row>
    <row r="5" ht="15.15" spans="2:9">
      <c r="B5" s="258"/>
      <c r="C5" s="258"/>
      <c r="D5" s="258"/>
      <c r="E5" s="258"/>
      <c r="F5" s="258"/>
      <c r="G5" s="258"/>
      <c r="H5" s="258"/>
      <c r="I5" s="258"/>
    </row>
    <row r="6" ht="15.9" spans="2:9">
      <c r="B6" s="259"/>
      <c r="D6" s="260" t="s">
        <v>0</v>
      </c>
      <c r="E6" s="261" t="s">
        <v>1</v>
      </c>
      <c r="F6" s="262" t="s">
        <v>2</v>
      </c>
      <c r="G6" s="261" t="s">
        <v>3</v>
      </c>
      <c r="H6" s="262" t="s">
        <v>4</v>
      </c>
      <c r="I6" s="258"/>
    </row>
    <row r="7" ht="15.9" spans="2:9">
      <c r="B7" s="259"/>
      <c r="D7" s="260"/>
      <c r="E7" s="261"/>
      <c r="F7" s="262"/>
      <c r="G7" s="261"/>
      <c r="H7" s="262"/>
      <c r="I7" s="258"/>
    </row>
    <row r="8" ht="15.9" spans="2:9">
      <c r="B8" s="259"/>
      <c r="D8" s="263" t="s">
        <v>5</v>
      </c>
      <c r="E8" s="264" t="s">
        <v>6</v>
      </c>
      <c r="F8" s="264" t="s">
        <v>7</v>
      </c>
      <c r="G8" s="264" t="s">
        <v>8</v>
      </c>
      <c r="H8" s="264" t="s">
        <v>9</v>
      </c>
      <c r="I8" s="277"/>
    </row>
    <row r="9" ht="15.9" spans="2:9">
      <c r="B9" s="259"/>
      <c r="D9" s="265" t="s">
        <v>10</v>
      </c>
      <c r="E9" s="266" t="s">
        <v>11</v>
      </c>
      <c r="F9" s="266" t="s">
        <v>12</v>
      </c>
      <c r="G9" s="266" t="s">
        <v>13</v>
      </c>
      <c r="H9" s="266" t="s">
        <v>14</v>
      </c>
      <c r="I9" s="277"/>
    </row>
    <row r="10" ht="15.9" spans="2:9">
      <c r="B10" s="259"/>
      <c r="D10" s="263" t="s">
        <v>15</v>
      </c>
      <c r="E10" s="267" t="s">
        <v>16</v>
      </c>
      <c r="F10" s="267" t="s">
        <v>17</v>
      </c>
      <c r="G10" s="267" t="s">
        <v>17</v>
      </c>
      <c r="H10" s="267" t="s">
        <v>18</v>
      </c>
      <c r="I10" s="277"/>
    </row>
    <row r="11" ht="15.9" spans="2:9">
      <c r="B11" s="259"/>
      <c r="D11" s="265" t="s">
        <v>19</v>
      </c>
      <c r="E11" s="268" t="s">
        <v>20</v>
      </c>
      <c r="F11" s="266" t="s">
        <v>21</v>
      </c>
      <c r="G11" s="268" t="s">
        <v>22</v>
      </c>
      <c r="H11" s="266" t="s">
        <v>23</v>
      </c>
      <c r="I11" s="277"/>
    </row>
    <row r="12" ht="15.9" spans="2:9">
      <c r="B12" s="259"/>
      <c r="D12" s="263" t="s">
        <v>24</v>
      </c>
      <c r="E12" s="267" t="s">
        <v>25</v>
      </c>
      <c r="F12" s="267" t="s">
        <v>26</v>
      </c>
      <c r="G12" s="267" t="s">
        <v>26</v>
      </c>
      <c r="H12" s="267" t="s">
        <v>25</v>
      </c>
      <c r="I12" s="277"/>
    </row>
    <row r="13" ht="15.9" spans="2:9">
      <c r="B13" s="259"/>
      <c r="D13" s="265" t="s">
        <v>27</v>
      </c>
      <c r="E13" s="266" t="s">
        <v>28</v>
      </c>
      <c r="F13" s="266" t="s">
        <v>29</v>
      </c>
      <c r="G13" s="266" t="s">
        <v>30</v>
      </c>
      <c r="H13" s="266" t="s">
        <v>28</v>
      </c>
      <c r="I13" s="277"/>
    </row>
    <row r="14" ht="15.9" spans="2:9">
      <c r="B14" s="259"/>
      <c r="D14" s="263" t="s">
        <v>31</v>
      </c>
      <c r="E14" s="267" t="s">
        <v>32</v>
      </c>
      <c r="F14" s="267" t="s">
        <v>33</v>
      </c>
      <c r="G14" s="267" t="s">
        <v>32</v>
      </c>
      <c r="H14" s="267" t="s">
        <v>32</v>
      </c>
      <c r="I14" s="277"/>
    </row>
    <row r="15" ht="15.9" spans="2:9">
      <c r="B15" s="259"/>
      <c r="D15" s="265" t="s">
        <v>34</v>
      </c>
      <c r="E15" s="264" t="s">
        <v>35</v>
      </c>
      <c r="F15" s="266">
        <v>0</v>
      </c>
      <c r="G15" s="266">
        <v>0</v>
      </c>
      <c r="H15" s="264" t="s">
        <v>35</v>
      </c>
      <c r="I15" s="277"/>
    </row>
    <row r="16" ht="15.9" spans="2:9">
      <c r="B16" s="259"/>
      <c r="D16" s="263" t="s">
        <v>36</v>
      </c>
      <c r="E16" s="267" t="s">
        <v>37</v>
      </c>
      <c r="F16" s="267" t="s">
        <v>38</v>
      </c>
      <c r="G16" s="267" t="s">
        <v>39</v>
      </c>
      <c r="H16" s="267" t="s">
        <v>40</v>
      </c>
      <c r="I16" s="277"/>
    </row>
    <row r="17" ht="15.9" spans="2:9">
      <c r="B17" s="259"/>
      <c r="D17" s="265" t="s">
        <v>41</v>
      </c>
      <c r="E17" s="266" t="s">
        <v>42</v>
      </c>
      <c r="F17" s="266" t="s">
        <v>43</v>
      </c>
      <c r="G17" s="266" t="s">
        <v>44</v>
      </c>
      <c r="H17" s="266" t="s">
        <v>45</v>
      </c>
      <c r="I17" s="258"/>
    </row>
    <row r="18" ht="15.9" spans="2:9">
      <c r="B18" s="259"/>
      <c r="D18" s="263" t="s">
        <v>46</v>
      </c>
      <c r="E18" s="267" t="s">
        <v>47</v>
      </c>
      <c r="F18" s="267" t="s">
        <v>48</v>
      </c>
      <c r="G18" s="267" t="s">
        <v>49</v>
      </c>
      <c r="H18" s="267" t="s">
        <v>50</v>
      </c>
      <c r="I18" s="258"/>
    </row>
    <row r="19" ht="15.9" spans="2:9">
      <c r="B19" s="259"/>
      <c r="D19" s="265" t="s">
        <v>51</v>
      </c>
      <c r="E19" s="266" t="s">
        <v>52</v>
      </c>
      <c r="F19" s="266" t="s">
        <v>53</v>
      </c>
      <c r="G19" s="266" t="s">
        <v>54</v>
      </c>
      <c r="H19" s="266" t="s">
        <v>55</v>
      </c>
      <c r="I19" s="258"/>
    </row>
    <row r="20" ht="15.9" spans="2:9">
      <c r="B20" s="259"/>
      <c r="D20" s="263" t="s">
        <v>56</v>
      </c>
      <c r="E20" s="264" t="s">
        <v>57</v>
      </c>
      <c r="F20" s="264" t="s">
        <v>58</v>
      </c>
      <c r="G20" s="264" t="s">
        <v>59</v>
      </c>
      <c r="H20" s="264" t="s">
        <v>60</v>
      </c>
      <c r="I20" s="258"/>
    </row>
    <row r="21" ht="15.9" spans="2:9">
      <c r="B21" s="259"/>
      <c r="D21" s="265" t="s">
        <v>61</v>
      </c>
      <c r="E21" s="266" t="s">
        <v>62</v>
      </c>
      <c r="F21" s="266" t="s">
        <v>63</v>
      </c>
      <c r="G21" s="269" t="s">
        <v>64</v>
      </c>
      <c r="H21" s="269" t="s">
        <v>65</v>
      </c>
      <c r="I21" s="258"/>
    </row>
    <row r="22" ht="15.9" spans="2:9">
      <c r="B22" s="259"/>
      <c r="D22" s="265" t="s">
        <v>66</v>
      </c>
      <c r="E22" s="264" t="s">
        <v>67</v>
      </c>
      <c r="F22" s="266" t="s">
        <v>68</v>
      </c>
      <c r="G22" s="266" t="s">
        <v>69</v>
      </c>
      <c r="H22" s="264" t="s">
        <v>70</v>
      </c>
      <c r="I22" s="277"/>
    </row>
    <row r="23" ht="15.9" spans="2:9">
      <c r="B23" s="259"/>
      <c r="D23" s="263" t="s">
        <v>71</v>
      </c>
      <c r="E23" s="267" t="s">
        <v>72</v>
      </c>
      <c r="F23" s="267" t="s">
        <v>73</v>
      </c>
      <c r="G23" s="270" t="s">
        <v>73</v>
      </c>
      <c r="H23" s="270" t="s">
        <v>74</v>
      </c>
      <c r="I23" s="277"/>
    </row>
    <row r="24" ht="15.9" spans="2:9">
      <c r="B24" s="259"/>
      <c r="D24" s="265" t="s">
        <v>75</v>
      </c>
      <c r="E24" s="266" t="s">
        <v>76</v>
      </c>
      <c r="F24" s="266" t="s">
        <v>76</v>
      </c>
      <c r="G24" s="266" t="s">
        <v>76</v>
      </c>
      <c r="H24" s="266" t="s">
        <v>76</v>
      </c>
      <c r="I24" s="277"/>
    </row>
    <row r="25" ht="15.9" spans="2:9">
      <c r="B25" s="259"/>
      <c r="D25" s="263" t="s">
        <v>77</v>
      </c>
      <c r="E25" s="267" t="s">
        <v>78</v>
      </c>
      <c r="F25" s="264" t="s">
        <v>79</v>
      </c>
      <c r="G25" s="264" t="s">
        <v>80</v>
      </c>
      <c r="H25" s="267" t="s">
        <v>78</v>
      </c>
      <c r="I25" s="277"/>
    </row>
    <row r="26" ht="15.9" spans="2:9">
      <c r="B26" s="259"/>
      <c r="D26" s="265" t="s">
        <v>81</v>
      </c>
      <c r="E26" s="266" t="s">
        <v>78</v>
      </c>
      <c r="F26" s="266" t="s">
        <v>82</v>
      </c>
      <c r="G26" s="266" t="s">
        <v>82</v>
      </c>
      <c r="H26" s="266" t="s">
        <v>78</v>
      </c>
      <c r="I26" s="277"/>
    </row>
    <row r="27" ht="15.9" spans="2:9">
      <c r="B27" s="259"/>
      <c r="D27" s="263" t="s">
        <v>83</v>
      </c>
      <c r="E27" s="267" t="s">
        <v>84</v>
      </c>
      <c r="F27" s="267" t="s">
        <v>85</v>
      </c>
      <c r="G27" s="267" t="s">
        <v>84</v>
      </c>
      <c r="H27" s="267" t="s">
        <v>84</v>
      </c>
      <c r="I27" s="277"/>
    </row>
    <row r="28" ht="15.9" spans="2:9">
      <c r="B28" s="259"/>
      <c r="D28" s="265" t="s">
        <v>86</v>
      </c>
      <c r="E28" s="266" t="s">
        <v>87</v>
      </c>
      <c r="F28" s="266" t="s">
        <v>88</v>
      </c>
      <c r="G28" s="266" t="s">
        <v>87</v>
      </c>
      <c r="H28" s="266" t="s">
        <v>87</v>
      </c>
      <c r="I28" s="258"/>
    </row>
    <row r="29" ht="15.9" spans="2:9">
      <c r="B29" s="259"/>
      <c r="D29" s="263" t="s">
        <v>89</v>
      </c>
      <c r="E29" s="267" t="s">
        <v>90</v>
      </c>
      <c r="F29" s="267" t="s">
        <v>90</v>
      </c>
      <c r="G29" s="267" t="s">
        <v>90</v>
      </c>
      <c r="H29" s="267" t="s">
        <v>90</v>
      </c>
      <c r="I29" s="258"/>
    </row>
    <row r="30" ht="15.9" spans="2:9">
      <c r="B30" s="259"/>
      <c r="D30" s="263" t="s">
        <v>91</v>
      </c>
      <c r="E30" s="271" t="s">
        <v>92</v>
      </c>
      <c r="F30" s="272"/>
      <c r="G30" s="272"/>
      <c r="H30" s="272"/>
      <c r="I30" s="258"/>
    </row>
    <row r="31" ht="15.9" spans="2:9">
      <c r="B31" s="259"/>
      <c r="D31" s="263" t="s">
        <v>93</v>
      </c>
      <c r="E31" s="273" t="s">
        <v>94</v>
      </c>
      <c r="F31" s="273"/>
      <c r="G31" s="273"/>
      <c r="H31" s="273"/>
      <c r="I31" s="277"/>
    </row>
    <row r="32" ht="15.9" spans="2:9">
      <c r="B32" s="259"/>
      <c r="D32" s="263" t="s">
        <v>95</v>
      </c>
      <c r="E32" s="272" t="s">
        <v>96</v>
      </c>
      <c r="F32" s="272"/>
      <c r="G32" s="272"/>
      <c r="H32" s="272"/>
      <c r="I32" s="277"/>
    </row>
    <row r="33" ht="29.1" spans="2:9">
      <c r="B33" s="259"/>
      <c r="D33" s="274" t="s">
        <v>97</v>
      </c>
      <c r="E33" s="275" t="s">
        <v>98</v>
      </c>
      <c r="F33" s="275"/>
      <c r="G33" s="275"/>
      <c r="H33" s="275"/>
      <c r="I33" s="277"/>
    </row>
    <row r="34" ht="15.9" spans="2:9">
      <c r="B34" s="259"/>
      <c r="D34" s="263" t="s">
        <v>99</v>
      </c>
      <c r="E34" s="272" t="s">
        <v>100</v>
      </c>
      <c r="F34" s="272"/>
      <c r="G34" s="272"/>
      <c r="H34" s="272"/>
      <c r="I34" s="277"/>
    </row>
    <row r="35" ht="29.1" spans="2:9">
      <c r="B35" s="259"/>
      <c r="D35" s="276" t="s">
        <v>101</v>
      </c>
      <c r="E35" s="275" t="s">
        <v>102</v>
      </c>
      <c r="F35" s="275"/>
      <c r="G35" s="275"/>
      <c r="H35" s="275"/>
      <c r="I35" s="258"/>
    </row>
    <row r="36" ht="15.15" spans="2:9">
      <c r="B36" s="258"/>
      <c r="C36" s="258"/>
      <c r="D36" s="258"/>
      <c r="E36" s="258"/>
      <c r="F36" s="258"/>
      <c r="G36" s="258"/>
      <c r="H36" s="258"/>
      <c r="I36" s="258"/>
    </row>
    <row r="37" spans="2:9">
      <c r="B37" s="259"/>
      <c r="C37" s="259"/>
      <c r="D37" s="259"/>
      <c r="E37" s="259"/>
      <c r="F37" s="259"/>
      <c r="G37" s="259"/>
      <c r="H37" s="259"/>
      <c r="I37" s="259"/>
    </row>
    <row r="38" spans="2:9">
      <c r="B38" s="259"/>
      <c r="C38" s="259"/>
      <c r="D38" s="259"/>
      <c r="E38" s="259"/>
      <c r="F38" s="259"/>
      <c r="G38" s="259"/>
      <c r="H38" s="259"/>
      <c r="I38" s="259"/>
    </row>
  </sheetData>
  <sheetProtection algorithmName="SHA-512" hashValue="IEtMzrMOMHHmdBAt789a0YvN1TWINEnl9lA6kxBak7bq8uhGuxrF+/AcGDtAvCK3OPc4zBtn7WQw6Ix/Qag9gg==" saltValue="wQFZ4Xw7P0JDJhnXkF0fow==" spinCount="100000" sheet="1" objects="1" scenarios="1"/>
  <mergeCells count="13">
    <mergeCell ref="E30:H30"/>
    <mergeCell ref="E31:H31"/>
    <mergeCell ref="E32:H32"/>
    <mergeCell ref="E33:H33"/>
    <mergeCell ref="E34:H34"/>
    <mergeCell ref="E35:H35"/>
    <mergeCell ref="B6:B35"/>
    <mergeCell ref="D6:D7"/>
    <mergeCell ref="E6:E7"/>
    <mergeCell ref="F6:F7"/>
    <mergeCell ref="G6:G7"/>
    <mergeCell ref="H6:H7"/>
    <mergeCell ref="B37:I38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Лист1">
    <tabColor theme="5" tint="0.799951170384838"/>
  </sheetPr>
  <dimension ref="A1:AI75"/>
  <sheetViews>
    <sheetView showGridLines="0" showZeros="0" zoomScale="70" zoomScaleNormal="70" workbookViewId="0">
      <pane ySplit="1" topLeftCell="A2" activePane="bottomLeft" state="frozen"/>
      <selection/>
      <selection pane="bottomLeft" activeCell="AN76" sqref="AN76"/>
    </sheetView>
  </sheetViews>
  <sheetFormatPr defaultColWidth="9.13888888888889" defaultRowHeight="14.4"/>
  <cols>
    <col min="1" max="1" width="38.4259259259259" style="50" customWidth="1"/>
    <col min="2" max="2" width="12.8518518518519" style="50" customWidth="1"/>
    <col min="3" max="3" width="8.42592592592593" style="50" customWidth="1"/>
    <col min="4" max="4" width="4.42592592592593" style="50" hidden="1" customWidth="1" outlineLevel="1"/>
    <col min="5" max="5" width="8.42592592592593" style="50" customWidth="1" collapsed="1"/>
    <col min="6" max="6" width="7.13888888888889" style="50" hidden="1" customWidth="1" outlineLevel="1"/>
    <col min="7" max="7" width="8.42592592592593" style="50" customWidth="1" collapsed="1"/>
    <col min="8" max="8" width="9.42592592592593" style="50" hidden="1" customWidth="1" outlineLevel="1"/>
    <col min="9" max="9" width="8.42592592592593" style="50" customWidth="1" collapsed="1"/>
    <col min="10" max="10" width="9.42592592592593" style="50" hidden="1" customWidth="1" outlineLevel="1"/>
    <col min="11" max="11" width="8.42592592592593" style="50" customWidth="1" collapsed="1"/>
    <col min="12" max="12" width="5.28703703703704" style="50" hidden="1" customWidth="1" outlineLevel="2"/>
    <col min="13" max="13" width="8.42592592592593" style="50" customWidth="1" collapsed="1"/>
    <col min="14" max="14" width="6.13888888888889" style="50" hidden="1" customWidth="1" outlineLevel="1"/>
    <col min="15" max="15" width="7.28703703703704" style="50" hidden="1" customWidth="1" outlineLevel="1"/>
    <col min="16" max="16" width="4.13888888888889" style="50" hidden="1" customWidth="1" outlineLevel="1"/>
    <col min="17" max="17" width="7.28703703703704" style="50" hidden="1" customWidth="1" outlineLevel="1"/>
    <col min="18" max="18" width="5.28703703703704" style="50" hidden="1" customWidth="1" outlineLevel="1"/>
    <col min="19" max="19" width="8.85185185185185" style="50" customWidth="1" collapsed="1"/>
    <col min="20" max="20" width="9.42592592592593" style="50" customWidth="1"/>
    <col min="21" max="21" width="6.42592592592593" style="50" customWidth="1"/>
    <col min="22" max="22" width="9.42592592592593" style="50" hidden="1" customWidth="1" outlineLevel="1"/>
    <col min="23" max="23" width="8.42592592592593" style="50" customWidth="1" collapsed="1"/>
    <col min="24" max="24" width="9.42592592592593" style="50" hidden="1" customWidth="1" outlineLevel="1"/>
    <col min="25" max="25" width="8.42592592592593" style="50" customWidth="1" collapsed="1"/>
    <col min="26" max="26" width="9.85185185185185" style="50" hidden="1" customWidth="1" outlineLevel="1"/>
    <col min="27" max="27" width="7.85185185185185" style="50" customWidth="1" collapsed="1"/>
    <col min="28" max="28" width="9.71296296296296" style="50" hidden="1" customWidth="1" outlineLevel="1"/>
    <col min="29" max="29" width="8.42592592592593" style="50" customWidth="1" collapsed="1"/>
    <col min="30" max="30" width="9.71296296296296" style="50" hidden="1" customWidth="1" outlineLevel="1"/>
    <col min="31" max="31" width="8.13888888888889" style="50" customWidth="1" collapsed="1"/>
    <col min="32" max="32" width="10.1388888888889" style="50" hidden="1" customWidth="1" outlineLevel="2"/>
    <col min="33" max="33" width="8.85185185185185" style="50" customWidth="1" collapsed="1"/>
    <col min="34" max="34" width="10.287037037037" style="50" customWidth="1"/>
    <col min="35" max="16384" width="9.13888888888889" style="50"/>
  </cols>
  <sheetData>
    <row r="1" s="113" customFormat="1" ht="84" customHeight="1" spans="1:34">
      <c r="A1" s="116" t="s">
        <v>103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200"/>
    </row>
    <row r="2" ht="23.45" customHeight="1" spans="1:34">
      <c r="A2" s="118" t="s">
        <v>104</v>
      </c>
      <c r="B2" s="118" t="s">
        <v>105</v>
      </c>
      <c r="C2" s="119" t="s">
        <v>106</v>
      </c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201"/>
    </row>
    <row r="3" ht="15.75" customHeight="1" spans="1:34">
      <c r="A3" s="121"/>
      <c r="B3" s="121"/>
      <c r="C3" s="122" t="s">
        <v>107</v>
      </c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37"/>
      <c r="U3" s="179" t="s">
        <v>108</v>
      </c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202"/>
    </row>
    <row r="4" spans="1:34">
      <c r="A4" s="124"/>
      <c r="B4" s="121"/>
      <c r="C4" s="125">
        <v>100</v>
      </c>
      <c r="D4" s="126"/>
      <c r="E4" s="127">
        <v>650</v>
      </c>
      <c r="F4" s="128"/>
      <c r="G4" s="127">
        <v>798</v>
      </c>
      <c r="H4" s="128"/>
      <c r="I4" s="127">
        <v>150</v>
      </c>
      <c r="J4" s="128"/>
      <c r="K4" s="160">
        <v>196</v>
      </c>
      <c r="L4" s="161"/>
      <c r="M4" s="160">
        <v>106</v>
      </c>
      <c r="N4" s="162"/>
      <c r="O4" s="160"/>
      <c r="P4" s="161"/>
      <c r="Q4" s="160"/>
      <c r="R4" s="162"/>
      <c r="S4" s="181">
        <f>SUM(C4:R4)</f>
        <v>2000</v>
      </c>
      <c r="T4" s="182"/>
      <c r="U4" s="125">
        <v>164</v>
      </c>
      <c r="V4" s="126"/>
      <c r="W4" s="183">
        <v>246</v>
      </c>
      <c r="X4" s="184"/>
      <c r="Y4" s="183">
        <v>246</v>
      </c>
      <c r="Z4" s="184"/>
      <c r="AA4" s="183">
        <v>334</v>
      </c>
      <c r="AB4" s="184"/>
      <c r="AC4" s="183">
        <v>492</v>
      </c>
      <c r="AD4" s="184"/>
      <c r="AE4" s="183">
        <v>518</v>
      </c>
      <c r="AF4" s="196"/>
      <c r="AG4" s="203">
        <f>SUM(U4:AF4)</f>
        <v>2000</v>
      </c>
      <c r="AH4" s="204"/>
    </row>
    <row r="5" s="114" customFormat="1" ht="41.1" customHeight="1" spans="1:34">
      <c r="A5" s="129" t="s">
        <v>109</v>
      </c>
      <c r="B5" s="121"/>
      <c r="C5" s="130" t="s">
        <v>110</v>
      </c>
      <c r="D5" s="131"/>
      <c r="E5" s="132" t="s">
        <v>111</v>
      </c>
      <c r="F5" s="133"/>
      <c r="G5" s="132" t="s">
        <v>112</v>
      </c>
      <c r="H5" s="133"/>
      <c r="I5" s="132" t="s">
        <v>113</v>
      </c>
      <c r="J5" s="133"/>
      <c r="K5" s="132" t="s">
        <v>114</v>
      </c>
      <c r="L5" s="163"/>
      <c r="M5" s="132" t="s">
        <v>115</v>
      </c>
      <c r="N5" s="164"/>
      <c r="O5" s="132"/>
      <c r="P5" s="163"/>
      <c r="Q5" s="132"/>
      <c r="R5" s="164"/>
      <c r="S5" s="185" t="s">
        <v>116</v>
      </c>
      <c r="T5" s="186"/>
      <c r="U5" s="130" t="s">
        <v>117</v>
      </c>
      <c r="V5" s="131"/>
      <c r="W5" s="187" t="s">
        <v>118</v>
      </c>
      <c r="X5" s="133"/>
      <c r="Y5" s="132" t="s">
        <v>119</v>
      </c>
      <c r="Z5" s="133"/>
      <c r="AA5" s="132" t="s">
        <v>120</v>
      </c>
      <c r="AB5" s="133"/>
      <c r="AC5" s="132" t="s">
        <v>121</v>
      </c>
      <c r="AD5" s="133"/>
      <c r="AE5" s="197" t="s">
        <v>122</v>
      </c>
      <c r="AF5" s="198"/>
      <c r="AG5" s="185" t="s">
        <v>123</v>
      </c>
      <c r="AH5" s="205"/>
    </row>
    <row r="6" ht="43.95" spans="1:34">
      <c r="A6" s="134" t="s">
        <v>124</v>
      </c>
      <c r="B6" s="135"/>
      <c r="C6" s="136" t="s">
        <v>125</v>
      </c>
      <c r="D6" s="137" t="s">
        <v>126</v>
      </c>
      <c r="E6" s="138" t="s">
        <v>125</v>
      </c>
      <c r="F6" s="139" t="s">
        <v>126</v>
      </c>
      <c r="G6" s="138" t="s">
        <v>125</v>
      </c>
      <c r="H6" s="139" t="s">
        <v>126</v>
      </c>
      <c r="I6" s="138" t="s">
        <v>125</v>
      </c>
      <c r="J6" s="139" t="s">
        <v>126</v>
      </c>
      <c r="K6" s="138" t="s">
        <v>125</v>
      </c>
      <c r="L6" s="139" t="s">
        <v>126</v>
      </c>
      <c r="M6" s="138" t="s">
        <v>125</v>
      </c>
      <c r="N6" s="123" t="s">
        <v>126</v>
      </c>
      <c r="O6" s="138" t="s">
        <v>125</v>
      </c>
      <c r="P6" s="139" t="s">
        <v>126</v>
      </c>
      <c r="Q6" s="138" t="s">
        <v>125</v>
      </c>
      <c r="R6" s="139" t="s">
        <v>126</v>
      </c>
      <c r="S6" s="188" t="s">
        <v>127</v>
      </c>
      <c r="T6" s="188" t="s">
        <v>128</v>
      </c>
      <c r="U6" s="136" t="s">
        <v>125</v>
      </c>
      <c r="V6" s="137" t="s">
        <v>126</v>
      </c>
      <c r="W6" s="138" t="s">
        <v>125</v>
      </c>
      <c r="X6" s="139" t="s">
        <v>126</v>
      </c>
      <c r="Y6" s="138" t="s">
        <v>125</v>
      </c>
      <c r="Z6" s="139" t="s">
        <v>126</v>
      </c>
      <c r="AA6" s="138" t="s">
        <v>125</v>
      </c>
      <c r="AB6" s="139" t="s">
        <v>126</v>
      </c>
      <c r="AC6" s="138" t="s">
        <v>125</v>
      </c>
      <c r="AD6" s="139" t="s">
        <v>126</v>
      </c>
      <c r="AE6" s="138" t="s">
        <v>125</v>
      </c>
      <c r="AF6" s="123" t="s">
        <v>126</v>
      </c>
      <c r="AG6" s="206" t="s">
        <v>127</v>
      </c>
      <c r="AH6" s="188" t="s">
        <v>129</v>
      </c>
    </row>
    <row r="7" s="115" customFormat="1" spans="1:34">
      <c r="A7" s="140"/>
      <c r="B7" s="141"/>
      <c r="C7" s="142"/>
      <c r="D7" s="143"/>
      <c r="E7" s="144"/>
      <c r="F7" s="145"/>
      <c r="G7" s="144"/>
      <c r="H7" s="145"/>
      <c r="I7" s="144"/>
      <c r="J7" s="145"/>
      <c r="K7" s="144"/>
      <c r="L7" s="145"/>
      <c r="M7" s="165"/>
      <c r="N7" s="166"/>
      <c r="O7" s="167"/>
      <c r="P7" s="168"/>
      <c r="Q7" s="167"/>
      <c r="R7" s="167"/>
      <c r="S7" s="189"/>
      <c r="T7" s="190"/>
      <c r="U7" s="142"/>
      <c r="V7" s="143"/>
      <c r="W7" s="144"/>
      <c r="X7" s="145"/>
      <c r="Y7" s="144"/>
      <c r="Z7" s="145"/>
      <c r="AA7" s="144"/>
      <c r="AB7" s="145"/>
      <c r="AC7" s="144"/>
      <c r="AD7" s="145"/>
      <c r="AE7" s="165"/>
      <c r="AF7" s="143"/>
      <c r="AG7" s="189"/>
      <c r="AH7" s="207"/>
    </row>
    <row r="8" s="48" customFormat="1" spans="1:34">
      <c r="A8" s="146" t="s">
        <v>2</v>
      </c>
      <c r="B8" s="147">
        <v>0.35</v>
      </c>
      <c r="C8" s="148">
        <v>7.8</v>
      </c>
      <c r="D8" s="149">
        <f>C8*$C$4</f>
        <v>780</v>
      </c>
      <c r="E8" s="150">
        <v>5.6</v>
      </c>
      <c r="F8" s="151">
        <f>E8*$E$4</f>
        <v>3640</v>
      </c>
      <c r="G8" s="150">
        <v>5</v>
      </c>
      <c r="H8" s="151">
        <f>G8*$G$4</f>
        <v>3990</v>
      </c>
      <c r="I8" s="150">
        <v>4</v>
      </c>
      <c r="J8" s="151">
        <f>I8*$I$4</f>
        <v>600</v>
      </c>
      <c r="K8" s="169">
        <v>2</v>
      </c>
      <c r="L8" s="151">
        <f>K8*$K$4</f>
        <v>392</v>
      </c>
      <c r="M8" s="169">
        <v>7.5</v>
      </c>
      <c r="N8" s="170">
        <f>M8*$M$4</f>
        <v>795</v>
      </c>
      <c r="O8" s="169"/>
      <c r="P8" s="171">
        <f>O8*$O$4</f>
        <v>0</v>
      </c>
      <c r="Q8" s="169"/>
      <c r="R8" s="175">
        <f>Q8*$Q$4</f>
        <v>0</v>
      </c>
      <c r="S8" s="191">
        <f>N8+L8+J8+H8+F8+D8+P8+R8</f>
        <v>10197</v>
      </c>
      <c r="T8" s="192">
        <f>IF($S$4=0,0,S8/$S$4)</f>
        <v>5.0985</v>
      </c>
      <c r="U8" s="148"/>
      <c r="V8" s="193">
        <f>U8*$U$4</f>
        <v>0</v>
      </c>
      <c r="W8" s="150">
        <v>1</v>
      </c>
      <c r="X8" s="193">
        <f>W8*$W$4</f>
        <v>246</v>
      </c>
      <c r="Y8" s="150">
        <v>2</v>
      </c>
      <c r="Z8" s="193">
        <f>Y8*$Y$4</f>
        <v>492</v>
      </c>
      <c r="AA8" s="150">
        <v>2</v>
      </c>
      <c r="AB8" s="193">
        <f>AA8*$AA$4</f>
        <v>668</v>
      </c>
      <c r="AC8" s="150">
        <v>2</v>
      </c>
      <c r="AD8" s="193">
        <f>AC8*$AC$4</f>
        <v>984</v>
      </c>
      <c r="AE8" s="199"/>
      <c r="AF8" s="193">
        <f>AE8*$AE$4</f>
        <v>0</v>
      </c>
      <c r="AG8" s="208">
        <f>AF8+Z8+X8+V8+AB8+AD8</f>
        <v>2390</v>
      </c>
      <c r="AH8" s="209">
        <f>IF($AG$4=0,0,AG8/$AG$4)</f>
        <v>1.195</v>
      </c>
    </row>
    <row r="9" s="48" customFormat="1" spans="1:34">
      <c r="A9" s="152" t="s">
        <v>3</v>
      </c>
      <c r="B9" s="147">
        <v>0.55</v>
      </c>
      <c r="C9" s="153"/>
      <c r="D9" s="149">
        <f t="shared" ref="D9:D70" si="0">C9*$C$4</f>
        <v>0</v>
      </c>
      <c r="E9" s="154">
        <v>4.3</v>
      </c>
      <c r="F9" s="151">
        <f t="shared" ref="F9:F70" si="1">E9*$E$4</f>
        <v>2795</v>
      </c>
      <c r="G9" s="154">
        <v>4</v>
      </c>
      <c r="H9" s="151">
        <f t="shared" ref="H9:H70" si="2">G9*$G$4</f>
        <v>3192</v>
      </c>
      <c r="I9" s="154">
        <v>1.5</v>
      </c>
      <c r="J9" s="151">
        <f t="shared" ref="J9:J70" si="3">I9*$I$4</f>
        <v>225</v>
      </c>
      <c r="K9" s="172"/>
      <c r="L9" s="151">
        <f t="shared" ref="L9:L70" si="4">K9*$K$4</f>
        <v>0</v>
      </c>
      <c r="M9" s="172">
        <v>1.4</v>
      </c>
      <c r="N9" s="170">
        <f t="shared" ref="N9:N70" si="5">M9*$M$4</f>
        <v>148.4</v>
      </c>
      <c r="O9" s="172"/>
      <c r="P9" s="171">
        <f t="shared" ref="P9:P70" si="6">O9*$O$4</f>
        <v>0</v>
      </c>
      <c r="Q9" s="172"/>
      <c r="R9" s="175">
        <f t="shared" ref="R9:R70" si="7">Q9*$Q$4</f>
        <v>0</v>
      </c>
      <c r="S9" s="191">
        <f>N9+L9+J9+H9+F9+D9+P9+R9</f>
        <v>6360.4</v>
      </c>
      <c r="T9" s="194">
        <f t="shared" ref="T9:T18" si="8">IF($S$4=0,0,S9/$S$4)</f>
        <v>3.1802</v>
      </c>
      <c r="U9" s="153"/>
      <c r="V9" s="193">
        <f t="shared" ref="V9:V70" si="9">U9*$U$4</f>
        <v>0</v>
      </c>
      <c r="W9" s="154"/>
      <c r="X9" s="193">
        <f t="shared" ref="X9:X70" si="10">W9*$W$4</f>
        <v>0</v>
      </c>
      <c r="Y9" s="154"/>
      <c r="Z9" s="193">
        <f t="shared" ref="Z9:Z70" si="11">Y9*$Y$4</f>
        <v>0</v>
      </c>
      <c r="AA9" s="154">
        <v>1.5</v>
      </c>
      <c r="AB9" s="193">
        <f t="shared" ref="AB9:AB70" si="12">AA9*$AA$4</f>
        <v>501</v>
      </c>
      <c r="AC9" s="154">
        <v>1</v>
      </c>
      <c r="AD9" s="193">
        <f t="shared" ref="AD9:AD70" si="13">AC9*$AC$4</f>
        <v>492</v>
      </c>
      <c r="AE9" s="178">
        <v>1</v>
      </c>
      <c r="AF9" s="193">
        <f t="shared" ref="AF9:AF70" si="14">AE9*$AE$4</f>
        <v>518</v>
      </c>
      <c r="AG9" s="208">
        <f>AF9+Z9+X9+V9+AB9+AD9</f>
        <v>1511</v>
      </c>
      <c r="AH9" s="209">
        <f t="shared" ref="AH9:AH18" si="15">IF($AG$4=0,0,AG9/$AG$4)</f>
        <v>0.7555</v>
      </c>
    </row>
    <row r="10" s="48" customFormat="1" spans="1:34">
      <c r="A10" s="152" t="s">
        <v>130</v>
      </c>
      <c r="B10" s="155">
        <v>0.38</v>
      </c>
      <c r="C10" s="153">
        <v>1</v>
      </c>
      <c r="D10" s="149">
        <f t="shared" si="0"/>
        <v>100</v>
      </c>
      <c r="E10" s="154">
        <v>2</v>
      </c>
      <c r="F10" s="151">
        <f t="shared" si="1"/>
        <v>1300</v>
      </c>
      <c r="G10" s="154">
        <v>1.8</v>
      </c>
      <c r="H10" s="151">
        <f t="shared" si="2"/>
        <v>1436.4</v>
      </c>
      <c r="I10" s="154">
        <v>3.5</v>
      </c>
      <c r="J10" s="151">
        <f t="shared" si="3"/>
        <v>525</v>
      </c>
      <c r="K10" s="173"/>
      <c r="L10" s="151">
        <f t="shared" si="4"/>
        <v>0</v>
      </c>
      <c r="M10" s="174"/>
      <c r="N10" s="170">
        <f t="shared" si="5"/>
        <v>0</v>
      </c>
      <c r="O10" s="173"/>
      <c r="P10" s="175">
        <f t="shared" si="6"/>
        <v>0</v>
      </c>
      <c r="Q10" s="174"/>
      <c r="R10" s="175">
        <f t="shared" si="7"/>
        <v>0</v>
      </c>
      <c r="S10" s="191">
        <f t="shared" ref="S10:S70" si="16">N10+L10+J10+H10+F10+D10+P10+R10</f>
        <v>3361.4</v>
      </c>
      <c r="T10" s="194">
        <f t="shared" si="8"/>
        <v>1.6807</v>
      </c>
      <c r="U10" s="153"/>
      <c r="V10" s="193">
        <f t="shared" si="9"/>
        <v>0</v>
      </c>
      <c r="W10" s="154">
        <v>1</v>
      </c>
      <c r="X10" s="193">
        <f t="shared" si="10"/>
        <v>246</v>
      </c>
      <c r="Y10" s="154">
        <v>2</v>
      </c>
      <c r="Z10" s="193">
        <f t="shared" si="11"/>
        <v>492</v>
      </c>
      <c r="AA10" s="154">
        <v>2.5</v>
      </c>
      <c r="AB10" s="193">
        <f t="shared" si="12"/>
        <v>835</v>
      </c>
      <c r="AC10" s="154">
        <v>2.5</v>
      </c>
      <c r="AD10" s="193">
        <f t="shared" si="13"/>
        <v>1230</v>
      </c>
      <c r="AE10" s="178">
        <v>3</v>
      </c>
      <c r="AF10" s="193">
        <f t="shared" si="14"/>
        <v>1554</v>
      </c>
      <c r="AG10" s="208">
        <f>AF10+Z10+X10+V10+AB10+AD10</f>
        <v>4357</v>
      </c>
      <c r="AH10" s="209">
        <f t="shared" si="15"/>
        <v>2.1785</v>
      </c>
    </row>
    <row r="11" s="48" customFormat="1" spans="1:34">
      <c r="A11" s="152" t="s">
        <v>131</v>
      </c>
      <c r="B11" s="155">
        <v>0.32</v>
      </c>
      <c r="C11" s="153"/>
      <c r="D11" s="149"/>
      <c r="E11" s="154">
        <v>2</v>
      </c>
      <c r="F11" s="151"/>
      <c r="G11" s="154">
        <v>2.1</v>
      </c>
      <c r="H11" s="151">
        <f t="shared" si="2"/>
        <v>1675.8</v>
      </c>
      <c r="I11" s="154">
        <v>3.5</v>
      </c>
      <c r="J11" s="151">
        <f t="shared" si="3"/>
        <v>525</v>
      </c>
      <c r="K11" s="176">
        <v>7</v>
      </c>
      <c r="L11" s="151">
        <f t="shared" si="4"/>
        <v>1372</v>
      </c>
      <c r="M11" s="177"/>
      <c r="N11" s="170">
        <f t="shared" si="5"/>
        <v>0</v>
      </c>
      <c r="O11" s="176"/>
      <c r="P11" s="175">
        <f t="shared" si="6"/>
        <v>0</v>
      </c>
      <c r="Q11" s="177"/>
      <c r="R11" s="175">
        <f t="shared" si="7"/>
        <v>0</v>
      </c>
      <c r="S11" s="191">
        <f t="shared" si="16"/>
        <v>3572.8</v>
      </c>
      <c r="T11" s="194">
        <f t="shared" si="8"/>
        <v>1.7864</v>
      </c>
      <c r="U11" s="153"/>
      <c r="V11" s="193">
        <f t="shared" si="9"/>
        <v>0</v>
      </c>
      <c r="W11" s="154"/>
      <c r="X11" s="193">
        <f t="shared" si="10"/>
        <v>0</v>
      </c>
      <c r="Y11" s="154"/>
      <c r="Z11" s="193">
        <f t="shared" si="11"/>
        <v>0</v>
      </c>
      <c r="AA11" s="154"/>
      <c r="AB11" s="193">
        <f t="shared" si="12"/>
        <v>0</v>
      </c>
      <c r="AC11" s="154">
        <v>3</v>
      </c>
      <c r="AD11" s="193">
        <f t="shared" si="13"/>
        <v>1476</v>
      </c>
      <c r="AE11" s="178">
        <v>5.5</v>
      </c>
      <c r="AF11" s="193">
        <f t="shared" si="14"/>
        <v>2849</v>
      </c>
      <c r="AG11" s="191">
        <f t="shared" ref="AG11:AG15" si="17">AF11+Z11+X11+V11+AB11+AD11</f>
        <v>4325</v>
      </c>
      <c r="AH11" s="209">
        <f t="shared" si="15"/>
        <v>2.1625</v>
      </c>
    </row>
    <row r="12" s="48" customFormat="1" spans="1:34">
      <c r="A12" s="152"/>
      <c r="B12" s="155">
        <v>0.35</v>
      </c>
      <c r="C12" s="153"/>
      <c r="D12" s="149">
        <f t="shared" si="0"/>
        <v>0</v>
      </c>
      <c r="E12" s="154"/>
      <c r="F12" s="151">
        <f t="shared" si="1"/>
        <v>0</v>
      </c>
      <c r="G12" s="154"/>
      <c r="H12" s="151">
        <f t="shared" si="2"/>
        <v>0</v>
      </c>
      <c r="I12" s="154"/>
      <c r="J12" s="151">
        <f t="shared" si="3"/>
        <v>0</v>
      </c>
      <c r="K12" s="176"/>
      <c r="L12" s="151">
        <f t="shared" si="4"/>
        <v>0</v>
      </c>
      <c r="M12" s="177"/>
      <c r="N12" s="170">
        <f t="shared" si="5"/>
        <v>0</v>
      </c>
      <c r="O12" s="176"/>
      <c r="P12" s="175">
        <f t="shared" si="6"/>
        <v>0</v>
      </c>
      <c r="Q12" s="177"/>
      <c r="R12" s="175">
        <f t="shared" si="7"/>
        <v>0</v>
      </c>
      <c r="S12" s="191">
        <f t="shared" si="16"/>
        <v>0</v>
      </c>
      <c r="T12" s="194">
        <f t="shared" si="8"/>
        <v>0</v>
      </c>
      <c r="U12" s="153"/>
      <c r="V12" s="193">
        <f t="shared" si="9"/>
        <v>0</v>
      </c>
      <c r="W12" s="154"/>
      <c r="X12" s="193">
        <f t="shared" si="10"/>
        <v>0</v>
      </c>
      <c r="Y12" s="154"/>
      <c r="Z12" s="193">
        <f t="shared" si="11"/>
        <v>0</v>
      </c>
      <c r="AA12" s="154"/>
      <c r="AB12" s="193">
        <f t="shared" si="12"/>
        <v>0</v>
      </c>
      <c r="AC12" s="154"/>
      <c r="AD12" s="193">
        <f t="shared" si="13"/>
        <v>0</v>
      </c>
      <c r="AE12" s="178"/>
      <c r="AF12" s="193">
        <f t="shared" si="14"/>
        <v>0</v>
      </c>
      <c r="AG12" s="208">
        <f t="shared" si="17"/>
        <v>0</v>
      </c>
      <c r="AH12" s="209">
        <f t="shared" si="15"/>
        <v>0</v>
      </c>
    </row>
    <row r="13" s="48" customFormat="1" spans="1:34">
      <c r="A13" s="152" t="s">
        <v>132</v>
      </c>
      <c r="B13" s="155">
        <v>0.9</v>
      </c>
      <c r="C13" s="153"/>
      <c r="D13" s="149">
        <f t="shared" si="0"/>
        <v>0</v>
      </c>
      <c r="E13" s="154"/>
      <c r="F13" s="151">
        <f t="shared" si="1"/>
        <v>0</v>
      </c>
      <c r="G13" s="154"/>
      <c r="H13" s="151">
        <f t="shared" si="2"/>
        <v>0</v>
      </c>
      <c r="I13" s="154"/>
      <c r="J13" s="151">
        <f t="shared" si="3"/>
        <v>0</v>
      </c>
      <c r="K13" s="176"/>
      <c r="L13" s="151">
        <f t="shared" si="4"/>
        <v>0</v>
      </c>
      <c r="M13" s="177"/>
      <c r="N13" s="170">
        <f t="shared" si="5"/>
        <v>0</v>
      </c>
      <c r="O13" s="176"/>
      <c r="P13" s="175">
        <f t="shared" si="6"/>
        <v>0</v>
      </c>
      <c r="Q13" s="177"/>
      <c r="R13" s="175">
        <f t="shared" si="7"/>
        <v>0</v>
      </c>
      <c r="S13" s="191">
        <f t="shared" si="16"/>
        <v>0</v>
      </c>
      <c r="T13" s="194">
        <f t="shared" si="8"/>
        <v>0</v>
      </c>
      <c r="U13" s="153"/>
      <c r="V13" s="193">
        <f t="shared" si="9"/>
        <v>0</v>
      </c>
      <c r="W13" s="154"/>
      <c r="X13" s="193">
        <f t="shared" si="10"/>
        <v>0</v>
      </c>
      <c r="Y13" s="154"/>
      <c r="Z13" s="193">
        <f t="shared" si="11"/>
        <v>0</v>
      </c>
      <c r="AA13" s="154"/>
      <c r="AB13" s="193">
        <f t="shared" si="12"/>
        <v>0</v>
      </c>
      <c r="AC13" s="154"/>
      <c r="AD13" s="193">
        <f t="shared" si="13"/>
        <v>0</v>
      </c>
      <c r="AE13" s="178"/>
      <c r="AF13" s="193">
        <f t="shared" si="14"/>
        <v>0</v>
      </c>
      <c r="AG13" s="208">
        <f t="shared" si="17"/>
        <v>0</v>
      </c>
      <c r="AH13" s="209">
        <f t="shared" si="15"/>
        <v>0</v>
      </c>
    </row>
    <row r="14" s="48" customFormat="1" spans="1:34">
      <c r="A14" s="152" t="s">
        <v>133</v>
      </c>
      <c r="B14" s="155">
        <v>0.9</v>
      </c>
      <c r="C14" s="153">
        <v>0.5</v>
      </c>
      <c r="D14" s="149">
        <f t="shared" si="0"/>
        <v>50</v>
      </c>
      <c r="E14" s="154"/>
      <c r="F14" s="151">
        <f t="shared" si="1"/>
        <v>0</v>
      </c>
      <c r="G14" s="154"/>
      <c r="H14" s="151">
        <f t="shared" si="2"/>
        <v>0</v>
      </c>
      <c r="I14" s="154"/>
      <c r="J14" s="151">
        <f t="shared" si="3"/>
        <v>0</v>
      </c>
      <c r="K14" s="176">
        <v>1.2</v>
      </c>
      <c r="L14" s="151">
        <f t="shared" si="4"/>
        <v>235.2</v>
      </c>
      <c r="M14" s="177">
        <v>0.3</v>
      </c>
      <c r="N14" s="170">
        <f t="shared" si="5"/>
        <v>31.8</v>
      </c>
      <c r="O14" s="176"/>
      <c r="P14" s="175">
        <f t="shared" si="6"/>
        <v>0</v>
      </c>
      <c r="Q14" s="177"/>
      <c r="R14" s="175">
        <f t="shared" si="7"/>
        <v>0</v>
      </c>
      <c r="S14" s="191">
        <f t="shared" si="16"/>
        <v>317</v>
      </c>
      <c r="T14" s="194">
        <f t="shared" si="8"/>
        <v>0.1585</v>
      </c>
      <c r="U14" s="153"/>
      <c r="V14" s="193">
        <f t="shared" si="9"/>
        <v>0</v>
      </c>
      <c r="W14" s="154"/>
      <c r="X14" s="193">
        <f t="shared" si="10"/>
        <v>0</v>
      </c>
      <c r="Y14" s="154"/>
      <c r="Z14" s="193">
        <f t="shared" si="11"/>
        <v>0</v>
      </c>
      <c r="AA14" s="154"/>
      <c r="AB14" s="193">
        <f t="shared" si="12"/>
        <v>0</v>
      </c>
      <c r="AC14" s="154">
        <v>0.8</v>
      </c>
      <c r="AD14" s="193">
        <f t="shared" si="13"/>
        <v>393.6</v>
      </c>
      <c r="AE14" s="178">
        <v>1</v>
      </c>
      <c r="AF14" s="193">
        <f t="shared" si="14"/>
        <v>518</v>
      </c>
      <c r="AG14" s="208">
        <f t="shared" si="17"/>
        <v>911.6</v>
      </c>
      <c r="AH14" s="209">
        <f t="shared" si="15"/>
        <v>0.4558</v>
      </c>
    </row>
    <row r="15" s="48" customFormat="1" ht="15.15" spans="1:34">
      <c r="A15" s="152" t="s">
        <v>134</v>
      </c>
      <c r="B15" s="156">
        <v>0.887</v>
      </c>
      <c r="C15" s="153">
        <v>9.5</v>
      </c>
      <c r="D15" s="149">
        <f t="shared" si="0"/>
        <v>950</v>
      </c>
      <c r="E15" s="154">
        <v>13.4</v>
      </c>
      <c r="F15" s="151">
        <f t="shared" si="1"/>
        <v>8710</v>
      </c>
      <c r="G15" s="154">
        <v>12.9</v>
      </c>
      <c r="H15" s="151">
        <f t="shared" si="2"/>
        <v>10294.2</v>
      </c>
      <c r="I15" s="154">
        <v>7.5</v>
      </c>
      <c r="J15" s="151">
        <f t="shared" si="3"/>
        <v>1125</v>
      </c>
      <c r="K15" s="176">
        <v>2.74</v>
      </c>
      <c r="L15" s="151">
        <f t="shared" si="4"/>
        <v>537.04</v>
      </c>
      <c r="M15" s="177">
        <v>3.9</v>
      </c>
      <c r="N15" s="170">
        <f t="shared" si="5"/>
        <v>413.4</v>
      </c>
      <c r="O15" s="176"/>
      <c r="P15" s="175">
        <f t="shared" si="6"/>
        <v>0</v>
      </c>
      <c r="Q15" s="177"/>
      <c r="R15" s="175">
        <f t="shared" si="7"/>
        <v>0</v>
      </c>
      <c r="S15" s="191">
        <f>N15+L15+J15+H15+F15+D15+P15+R15</f>
        <v>22029.64</v>
      </c>
      <c r="T15" s="194">
        <f t="shared" si="8"/>
        <v>11.01482</v>
      </c>
      <c r="U15" s="153"/>
      <c r="V15" s="193">
        <f t="shared" si="9"/>
        <v>0</v>
      </c>
      <c r="W15" s="154">
        <v>3</v>
      </c>
      <c r="X15" s="193">
        <f t="shared" si="10"/>
        <v>738</v>
      </c>
      <c r="Y15" s="154">
        <v>3</v>
      </c>
      <c r="Z15" s="193">
        <f t="shared" si="11"/>
        <v>738</v>
      </c>
      <c r="AA15" s="154">
        <v>3</v>
      </c>
      <c r="AB15" s="193">
        <f t="shared" si="12"/>
        <v>1002</v>
      </c>
      <c r="AC15" s="154">
        <v>1.5</v>
      </c>
      <c r="AD15" s="193">
        <f t="shared" si="13"/>
        <v>738</v>
      </c>
      <c r="AE15" s="178">
        <v>1.5</v>
      </c>
      <c r="AF15" s="193">
        <f t="shared" si="14"/>
        <v>777</v>
      </c>
      <c r="AG15" s="208">
        <f t="shared" si="17"/>
        <v>3993</v>
      </c>
      <c r="AH15" s="209">
        <f t="shared" si="15"/>
        <v>1.9965</v>
      </c>
    </row>
    <row r="16" s="48" customFormat="1" hidden="1" spans="1:34">
      <c r="A16" s="157" t="s">
        <v>135</v>
      </c>
      <c r="B16" s="156">
        <v>0.9</v>
      </c>
      <c r="C16" s="153"/>
      <c r="D16" s="149">
        <f t="shared" si="0"/>
        <v>0</v>
      </c>
      <c r="E16" s="154"/>
      <c r="F16" s="151">
        <f t="shared" si="1"/>
        <v>0</v>
      </c>
      <c r="G16" s="154"/>
      <c r="H16" s="151">
        <f t="shared" si="2"/>
        <v>0</v>
      </c>
      <c r="I16" s="154"/>
      <c r="J16" s="151">
        <f t="shared" si="3"/>
        <v>0</v>
      </c>
      <c r="K16" s="176"/>
      <c r="L16" s="151">
        <f t="shared" si="4"/>
        <v>0</v>
      </c>
      <c r="M16" s="177"/>
      <c r="N16" s="170">
        <f t="shared" si="5"/>
        <v>0</v>
      </c>
      <c r="O16" s="176"/>
      <c r="P16" s="175">
        <f t="shared" si="6"/>
        <v>0</v>
      </c>
      <c r="Q16" s="177"/>
      <c r="R16" s="175">
        <f t="shared" si="7"/>
        <v>0</v>
      </c>
      <c r="S16" s="191">
        <f t="shared" si="16"/>
        <v>0</v>
      </c>
      <c r="T16" s="194">
        <f t="shared" si="8"/>
        <v>0</v>
      </c>
      <c r="U16" s="153"/>
      <c r="V16" s="193">
        <f t="shared" si="9"/>
        <v>0</v>
      </c>
      <c r="W16" s="154"/>
      <c r="X16" s="193">
        <f t="shared" si="10"/>
        <v>0</v>
      </c>
      <c r="Y16" s="154"/>
      <c r="Z16" s="193">
        <f t="shared" si="11"/>
        <v>0</v>
      </c>
      <c r="AA16" s="154"/>
      <c r="AB16" s="193">
        <f t="shared" si="12"/>
        <v>0</v>
      </c>
      <c r="AC16" s="154"/>
      <c r="AD16" s="193">
        <f t="shared" si="13"/>
        <v>0</v>
      </c>
      <c r="AE16" s="178"/>
      <c r="AF16" s="193">
        <f t="shared" si="14"/>
        <v>0</v>
      </c>
      <c r="AG16" s="208">
        <f t="shared" ref="AG16:AG18" si="18">AF16+Z16+X16+V16+AB16+AD16</f>
        <v>0</v>
      </c>
      <c r="AH16" s="209">
        <f t="shared" si="15"/>
        <v>0</v>
      </c>
    </row>
    <row r="17" s="48" customFormat="1" hidden="1" spans="1:34">
      <c r="A17" s="157" t="s">
        <v>136</v>
      </c>
      <c r="B17" s="156">
        <v>0.887</v>
      </c>
      <c r="C17" s="153"/>
      <c r="D17" s="149">
        <f t="shared" si="0"/>
        <v>0</v>
      </c>
      <c r="E17" s="154"/>
      <c r="F17" s="151">
        <f t="shared" si="1"/>
        <v>0</v>
      </c>
      <c r="G17" s="154"/>
      <c r="H17" s="151">
        <f t="shared" si="2"/>
        <v>0</v>
      </c>
      <c r="I17" s="154"/>
      <c r="J17" s="151">
        <f t="shared" si="3"/>
        <v>0</v>
      </c>
      <c r="K17" s="176"/>
      <c r="L17" s="151">
        <f t="shared" si="4"/>
        <v>0</v>
      </c>
      <c r="M17" s="177"/>
      <c r="N17" s="170">
        <f t="shared" si="5"/>
        <v>0</v>
      </c>
      <c r="O17" s="176"/>
      <c r="P17" s="175">
        <f t="shared" si="6"/>
        <v>0</v>
      </c>
      <c r="Q17" s="177"/>
      <c r="R17" s="175">
        <f t="shared" si="7"/>
        <v>0</v>
      </c>
      <c r="S17" s="191">
        <f t="shared" si="16"/>
        <v>0</v>
      </c>
      <c r="T17" s="194">
        <f t="shared" si="8"/>
        <v>0</v>
      </c>
      <c r="U17" s="153"/>
      <c r="V17" s="193">
        <f t="shared" si="9"/>
        <v>0</v>
      </c>
      <c r="W17" s="154"/>
      <c r="X17" s="193">
        <f t="shared" si="10"/>
        <v>0</v>
      </c>
      <c r="Y17" s="154"/>
      <c r="Z17" s="193">
        <f t="shared" si="11"/>
        <v>0</v>
      </c>
      <c r="AA17" s="154"/>
      <c r="AB17" s="193">
        <f t="shared" si="12"/>
        <v>0</v>
      </c>
      <c r="AC17" s="154"/>
      <c r="AD17" s="193">
        <f t="shared" si="13"/>
        <v>0</v>
      </c>
      <c r="AE17" s="178"/>
      <c r="AF17" s="193">
        <f t="shared" si="14"/>
        <v>0</v>
      </c>
      <c r="AG17" s="208">
        <f t="shared" si="18"/>
        <v>0</v>
      </c>
      <c r="AH17" s="209">
        <f t="shared" si="15"/>
        <v>0</v>
      </c>
    </row>
    <row r="18" s="48" customFormat="1" hidden="1" spans="1:34">
      <c r="A18" s="157" t="s">
        <v>137</v>
      </c>
      <c r="B18" s="156">
        <v>0.886</v>
      </c>
      <c r="C18" s="153"/>
      <c r="D18" s="149">
        <f t="shared" si="0"/>
        <v>0</v>
      </c>
      <c r="E18" s="154"/>
      <c r="F18" s="151">
        <f t="shared" si="1"/>
        <v>0</v>
      </c>
      <c r="G18" s="154"/>
      <c r="H18" s="151">
        <f t="shared" si="2"/>
        <v>0</v>
      </c>
      <c r="I18" s="154"/>
      <c r="J18" s="151">
        <f t="shared" si="3"/>
        <v>0</v>
      </c>
      <c r="K18" s="176"/>
      <c r="L18" s="151">
        <f t="shared" si="4"/>
        <v>0</v>
      </c>
      <c r="M18" s="177"/>
      <c r="N18" s="170">
        <f t="shared" si="5"/>
        <v>0</v>
      </c>
      <c r="O18" s="176"/>
      <c r="P18" s="175">
        <f t="shared" si="6"/>
        <v>0</v>
      </c>
      <c r="Q18" s="177"/>
      <c r="R18" s="175">
        <f t="shared" si="7"/>
        <v>0</v>
      </c>
      <c r="S18" s="191">
        <f t="shared" si="16"/>
        <v>0</v>
      </c>
      <c r="T18" s="194">
        <f t="shared" si="8"/>
        <v>0</v>
      </c>
      <c r="U18" s="153"/>
      <c r="V18" s="193">
        <f t="shared" si="9"/>
        <v>0</v>
      </c>
      <c r="W18" s="154"/>
      <c r="X18" s="193">
        <f t="shared" si="10"/>
        <v>0</v>
      </c>
      <c r="Y18" s="154"/>
      <c r="Z18" s="193">
        <f t="shared" si="11"/>
        <v>0</v>
      </c>
      <c r="AA18" s="154"/>
      <c r="AB18" s="193">
        <f t="shared" si="12"/>
        <v>0</v>
      </c>
      <c r="AC18" s="154"/>
      <c r="AD18" s="193">
        <f t="shared" si="13"/>
        <v>0</v>
      </c>
      <c r="AE18" s="178"/>
      <c r="AF18" s="193">
        <f t="shared" si="14"/>
        <v>0</v>
      </c>
      <c r="AG18" s="208">
        <f t="shared" si="18"/>
        <v>0</v>
      </c>
      <c r="AH18" s="209">
        <f t="shared" si="15"/>
        <v>0</v>
      </c>
    </row>
    <row r="19" s="48" customFormat="1" hidden="1" spans="1:34">
      <c r="A19" s="157" t="s">
        <v>138</v>
      </c>
      <c r="B19" s="156">
        <v>0.92</v>
      </c>
      <c r="C19" s="153"/>
      <c r="D19" s="149">
        <f t="shared" si="0"/>
        <v>0</v>
      </c>
      <c r="E19" s="154"/>
      <c r="F19" s="151">
        <f t="shared" si="1"/>
        <v>0</v>
      </c>
      <c r="G19" s="154"/>
      <c r="H19" s="151">
        <f t="shared" si="2"/>
        <v>0</v>
      </c>
      <c r="I19" s="154"/>
      <c r="J19" s="151">
        <f t="shared" si="3"/>
        <v>0</v>
      </c>
      <c r="K19" s="176"/>
      <c r="L19" s="151">
        <f t="shared" si="4"/>
        <v>0</v>
      </c>
      <c r="M19" s="177"/>
      <c r="N19" s="170">
        <f t="shared" si="5"/>
        <v>0</v>
      </c>
      <c r="O19" s="176"/>
      <c r="P19" s="175">
        <f t="shared" si="6"/>
        <v>0</v>
      </c>
      <c r="Q19" s="177"/>
      <c r="R19" s="175">
        <f t="shared" si="7"/>
        <v>0</v>
      </c>
      <c r="S19" s="191">
        <f t="shared" si="16"/>
        <v>0</v>
      </c>
      <c r="T19" s="194">
        <f t="shared" ref="T19:T45" si="19">IF($S$4=0,0,S19/$S$4)</f>
        <v>0</v>
      </c>
      <c r="U19" s="153"/>
      <c r="V19" s="193">
        <f t="shared" si="9"/>
        <v>0</v>
      </c>
      <c r="W19" s="154"/>
      <c r="X19" s="193">
        <f t="shared" si="10"/>
        <v>0</v>
      </c>
      <c r="Y19" s="154"/>
      <c r="Z19" s="193">
        <f t="shared" si="11"/>
        <v>0</v>
      </c>
      <c r="AA19" s="154"/>
      <c r="AB19" s="193">
        <f t="shared" si="12"/>
        <v>0</v>
      </c>
      <c r="AC19" s="154"/>
      <c r="AD19" s="193">
        <f t="shared" si="13"/>
        <v>0</v>
      </c>
      <c r="AE19" s="178"/>
      <c r="AF19" s="193">
        <f t="shared" si="14"/>
        <v>0</v>
      </c>
      <c r="AG19" s="208">
        <f t="shared" ref="AG19:AG70" si="20">AF19+Z19+X19+V19+AB19+AD19</f>
        <v>0</v>
      </c>
      <c r="AH19" s="209">
        <f t="shared" ref="AH19:AH70" si="21">IF($AG$4=0,0,AG19/$AG$4)</f>
        <v>0</v>
      </c>
    </row>
    <row r="20" s="48" customFormat="1" hidden="1" spans="1:34">
      <c r="A20" s="157" t="s">
        <v>139</v>
      </c>
      <c r="B20" s="156">
        <v>0.886</v>
      </c>
      <c r="C20" s="153"/>
      <c r="D20" s="149">
        <f t="shared" si="0"/>
        <v>0</v>
      </c>
      <c r="E20" s="154"/>
      <c r="F20" s="151">
        <f t="shared" si="1"/>
        <v>0</v>
      </c>
      <c r="G20" s="154"/>
      <c r="H20" s="151">
        <f t="shared" si="2"/>
        <v>0</v>
      </c>
      <c r="I20" s="154"/>
      <c r="J20" s="151">
        <f t="shared" si="3"/>
        <v>0</v>
      </c>
      <c r="K20" s="154"/>
      <c r="L20" s="151">
        <f t="shared" si="4"/>
        <v>0</v>
      </c>
      <c r="M20" s="177"/>
      <c r="N20" s="170">
        <f t="shared" si="5"/>
        <v>0</v>
      </c>
      <c r="O20" s="176"/>
      <c r="P20" s="175">
        <f t="shared" si="6"/>
        <v>0</v>
      </c>
      <c r="Q20" s="177"/>
      <c r="R20" s="175">
        <f t="shared" si="7"/>
        <v>0</v>
      </c>
      <c r="S20" s="191">
        <f t="shared" si="16"/>
        <v>0</v>
      </c>
      <c r="T20" s="194">
        <f t="shared" si="19"/>
        <v>0</v>
      </c>
      <c r="U20" s="153"/>
      <c r="V20" s="193">
        <f t="shared" si="9"/>
        <v>0</v>
      </c>
      <c r="W20" s="154"/>
      <c r="X20" s="193">
        <f t="shared" si="10"/>
        <v>0</v>
      </c>
      <c r="Y20" s="154"/>
      <c r="Z20" s="193">
        <f t="shared" si="11"/>
        <v>0</v>
      </c>
      <c r="AA20" s="154"/>
      <c r="AB20" s="193">
        <f t="shared" si="12"/>
        <v>0</v>
      </c>
      <c r="AC20" s="154"/>
      <c r="AD20" s="193">
        <f t="shared" si="13"/>
        <v>0</v>
      </c>
      <c r="AE20" s="178"/>
      <c r="AF20" s="193">
        <f t="shared" si="14"/>
        <v>0</v>
      </c>
      <c r="AG20" s="191">
        <f t="shared" si="20"/>
        <v>0</v>
      </c>
      <c r="AH20" s="209">
        <f t="shared" si="21"/>
        <v>0</v>
      </c>
    </row>
    <row r="21" s="48" customFormat="1" hidden="1" spans="1:34">
      <c r="A21" s="157" t="s">
        <v>140</v>
      </c>
      <c r="B21" s="156">
        <v>0.886</v>
      </c>
      <c r="C21" s="153"/>
      <c r="D21" s="149">
        <f t="shared" si="0"/>
        <v>0</v>
      </c>
      <c r="E21" s="154"/>
      <c r="F21" s="151">
        <f t="shared" si="1"/>
        <v>0</v>
      </c>
      <c r="G21" s="154"/>
      <c r="H21" s="151">
        <f t="shared" si="2"/>
        <v>0</v>
      </c>
      <c r="I21" s="154"/>
      <c r="J21" s="151">
        <f t="shared" si="3"/>
        <v>0</v>
      </c>
      <c r="K21" s="154"/>
      <c r="L21" s="151">
        <f t="shared" si="4"/>
        <v>0</v>
      </c>
      <c r="M21" s="178"/>
      <c r="N21" s="170">
        <f t="shared" si="5"/>
        <v>0</v>
      </c>
      <c r="O21" s="176"/>
      <c r="P21" s="175">
        <f t="shared" si="6"/>
        <v>0</v>
      </c>
      <c r="Q21" s="177"/>
      <c r="R21" s="175">
        <f t="shared" si="7"/>
        <v>0</v>
      </c>
      <c r="S21" s="191">
        <f t="shared" si="16"/>
        <v>0</v>
      </c>
      <c r="T21" s="194">
        <f t="shared" si="19"/>
        <v>0</v>
      </c>
      <c r="U21" s="153"/>
      <c r="V21" s="193">
        <f t="shared" si="9"/>
        <v>0</v>
      </c>
      <c r="W21" s="154"/>
      <c r="X21" s="193">
        <f t="shared" si="10"/>
        <v>0</v>
      </c>
      <c r="Y21" s="154"/>
      <c r="Z21" s="193">
        <f t="shared" si="11"/>
        <v>0</v>
      </c>
      <c r="AA21" s="154"/>
      <c r="AB21" s="193">
        <f t="shared" si="12"/>
        <v>0</v>
      </c>
      <c r="AC21" s="154"/>
      <c r="AD21" s="193">
        <f t="shared" si="13"/>
        <v>0</v>
      </c>
      <c r="AE21" s="178"/>
      <c r="AF21" s="193">
        <f t="shared" si="14"/>
        <v>0</v>
      </c>
      <c r="AG21" s="208">
        <f t="shared" si="20"/>
        <v>0</v>
      </c>
      <c r="AH21" s="209">
        <f t="shared" si="21"/>
        <v>0</v>
      </c>
    </row>
    <row r="22" s="48" customFormat="1" hidden="1" spans="1:34">
      <c r="A22" s="157"/>
      <c r="B22" s="156">
        <v>0.88</v>
      </c>
      <c r="C22" s="153"/>
      <c r="D22" s="149">
        <f t="shared" si="0"/>
        <v>0</v>
      </c>
      <c r="E22" s="154"/>
      <c r="F22" s="151">
        <f t="shared" si="1"/>
        <v>0</v>
      </c>
      <c r="G22" s="154"/>
      <c r="H22" s="151">
        <f t="shared" si="2"/>
        <v>0</v>
      </c>
      <c r="I22" s="154"/>
      <c r="J22" s="151">
        <f t="shared" si="3"/>
        <v>0</v>
      </c>
      <c r="K22" s="154"/>
      <c r="L22" s="151">
        <f t="shared" si="4"/>
        <v>0</v>
      </c>
      <c r="M22" s="178"/>
      <c r="N22" s="170">
        <f t="shared" si="5"/>
        <v>0</v>
      </c>
      <c r="O22" s="176"/>
      <c r="P22" s="175">
        <f t="shared" si="6"/>
        <v>0</v>
      </c>
      <c r="Q22" s="177"/>
      <c r="R22" s="175">
        <f t="shared" si="7"/>
        <v>0</v>
      </c>
      <c r="S22" s="191">
        <f t="shared" si="16"/>
        <v>0</v>
      </c>
      <c r="T22" s="194">
        <f t="shared" si="19"/>
        <v>0</v>
      </c>
      <c r="U22" s="153"/>
      <c r="V22" s="193">
        <f t="shared" si="9"/>
        <v>0</v>
      </c>
      <c r="W22" s="154"/>
      <c r="X22" s="193">
        <f t="shared" si="10"/>
        <v>0</v>
      </c>
      <c r="Y22" s="154"/>
      <c r="Z22" s="193">
        <f t="shared" si="11"/>
        <v>0</v>
      </c>
      <c r="AA22" s="154"/>
      <c r="AB22" s="193">
        <f t="shared" si="12"/>
        <v>0</v>
      </c>
      <c r="AC22" s="154"/>
      <c r="AD22" s="193">
        <f t="shared" si="13"/>
        <v>0</v>
      </c>
      <c r="AE22" s="178"/>
      <c r="AF22" s="193">
        <f t="shared" si="14"/>
        <v>0</v>
      </c>
      <c r="AG22" s="208">
        <f t="shared" si="20"/>
        <v>0</v>
      </c>
      <c r="AH22" s="209">
        <f t="shared" si="21"/>
        <v>0</v>
      </c>
    </row>
    <row r="23" s="48" customFormat="1" hidden="1" spans="1:34">
      <c r="A23" s="157"/>
      <c r="B23" s="156">
        <v>0.01</v>
      </c>
      <c r="C23" s="153"/>
      <c r="D23" s="149">
        <f t="shared" si="0"/>
        <v>0</v>
      </c>
      <c r="E23" s="154"/>
      <c r="F23" s="151">
        <f t="shared" si="1"/>
        <v>0</v>
      </c>
      <c r="G23" s="154"/>
      <c r="H23" s="151">
        <f t="shared" si="2"/>
        <v>0</v>
      </c>
      <c r="I23" s="154"/>
      <c r="J23" s="151">
        <f t="shared" si="3"/>
        <v>0</v>
      </c>
      <c r="K23" s="154"/>
      <c r="L23" s="151">
        <f t="shared" si="4"/>
        <v>0</v>
      </c>
      <c r="M23" s="178"/>
      <c r="N23" s="170">
        <f t="shared" si="5"/>
        <v>0</v>
      </c>
      <c r="O23" s="173"/>
      <c r="P23" s="175">
        <f t="shared" si="6"/>
        <v>0</v>
      </c>
      <c r="Q23" s="177"/>
      <c r="R23" s="175">
        <f t="shared" si="7"/>
        <v>0</v>
      </c>
      <c r="S23" s="191">
        <f t="shared" si="16"/>
        <v>0</v>
      </c>
      <c r="T23" s="194">
        <f t="shared" ref="T23:T27" si="22">IF($S$4=0,0,S23/$S$4)</f>
        <v>0</v>
      </c>
      <c r="U23" s="153"/>
      <c r="V23" s="193">
        <f t="shared" si="9"/>
        <v>0</v>
      </c>
      <c r="W23" s="154"/>
      <c r="X23" s="193">
        <f t="shared" si="10"/>
        <v>0</v>
      </c>
      <c r="Y23" s="154"/>
      <c r="Z23" s="193">
        <f t="shared" si="11"/>
        <v>0</v>
      </c>
      <c r="AA23" s="154"/>
      <c r="AB23" s="193">
        <f t="shared" si="12"/>
        <v>0</v>
      </c>
      <c r="AC23" s="154"/>
      <c r="AD23" s="193">
        <f t="shared" si="13"/>
        <v>0</v>
      </c>
      <c r="AE23" s="178"/>
      <c r="AF23" s="193">
        <f t="shared" si="14"/>
        <v>0</v>
      </c>
      <c r="AG23" s="208">
        <f t="shared" ref="AG23:AG27" si="23">AF23+Z23+X23+V23+AB23+AD23</f>
        <v>0</v>
      </c>
      <c r="AH23" s="209">
        <f t="shared" ref="AH23:AH27" si="24">IF($AG$4=0,0,AG23/$AG$4)</f>
        <v>0</v>
      </c>
    </row>
    <row r="24" s="48" customFormat="1" hidden="1" spans="1:34">
      <c r="A24" s="157"/>
      <c r="B24" s="156">
        <v>0.01</v>
      </c>
      <c r="C24" s="153"/>
      <c r="D24" s="149">
        <f t="shared" si="0"/>
        <v>0</v>
      </c>
      <c r="E24" s="154"/>
      <c r="F24" s="151">
        <f t="shared" si="1"/>
        <v>0</v>
      </c>
      <c r="G24" s="154"/>
      <c r="H24" s="151">
        <f t="shared" si="2"/>
        <v>0</v>
      </c>
      <c r="I24" s="154"/>
      <c r="J24" s="151">
        <f t="shared" si="3"/>
        <v>0</v>
      </c>
      <c r="K24" s="154"/>
      <c r="L24" s="151">
        <f t="shared" si="4"/>
        <v>0</v>
      </c>
      <c r="M24" s="178"/>
      <c r="N24" s="170">
        <f t="shared" si="5"/>
        <v>0</v>
      </c>
      <c r="O24" s="176"/>
      <c r="P24" s="175">
        <f t="shared" si="6"/>
        <v>0</v>
      </c>
      <c r="Q24" s="177"/>
      <c r="R24" s="175">
        <f t="shared" si="7"/>
        <v>0</v>
      </c>
      <c r="S24" s="191">
        <f t="shared" si="16"/>
        <v>0</v>
      </c>
      <c r="T24" s="194">
        <f t="shared" ref="T24" si="25">IF($S$4=0,0,S24/$S$4)</f>
        <v>0</v>
      </c>
      <c r="U24" s="153"/>
      <c r="V24" s="193">
        <f t="shared" ref="V24" si="26">U24*$U$4</f>
        <v>0</v>
      </c>
      <c r="W24" s="154"/>
      <c r="X24" s="193">
        <f t="shared" si="10"/>
        <v>0</v>
      </c>
      <c r="Y24" s="154"/>
      <c r="Z24" s="193">
        <f t="shared" si="11"/>
        <v>0</v>
      </c>
      <c r="AA24" s="154"/>
      <c r="AB24" s="193">
        <f t="shared" si="12"/>
        <v>0</v>
      </c>
      <c r="AC24" s="154"/>
      <c r="AD24" s="193">
        <f t="shared" si="13"/>
        <v>0</v>
      </c>
      <c r="AE24" s="178"/>
      <c r="AF24" s="193">
        <f t="shared" si="14"/>
        <v>0</v>
      </c>
      <c r="AG24" s="208">
        <f t="shared" ref="AG24" si="27">AF24+Z24+X24+V24+AB24+AD24</f>
        <v>0</v>
      </c>
      <c r="AH24" s="209">
        <f t="shared" ref="AH24" si="28">IF($AG$4=0,0,AG24/$AG$4)</f>
        <v>0</v>
      </c>
    </row>
    <row r="25" s="48" customFormat="1" hidden="1" spans="1:34">
      <c r="A25" s="152" t="s">
        <v>141</v>
      </c>
      <c r="B25" s="156">
        <v>0.88</v>
      </c>
      <c r="C25" s="153"/>
      <c r="D25" s="149">
        <f t="shared" si="0"/>
        <v>0</v>
      </c>
      <c r="E25" s="154"/>
      <c r="F25" s="151">
        <f t="shared" si="1"/>
        <v>0</v>
      </c>
      <c r="G25" s="154"/>
      <c r="H25" s="151">
        <f t="shared" si="2"/>
        <v>0</v>
      </c>
      <c r="I25" s="154"/>
      <c r="J25" s="151">
        <f t="shared" si="3"/>
        <v>0</v>
      </c>
      <c r="K25" s="154"/>
      <c r="L25" s="151">
        <f t="shared" si="4"/>
        <v>0</v>
      </c>
      <c r="M25" s="178"/>
      <c r="N25" s="170">
        <f t="shared" si="5"/>
        <v>0</v>
      </c>
      <c r="O25" s="176"/>
      <c r="P25" s="175">
        <f t="shared" si="6"/>
        <v>0</v>
      </c>
      <c r="Q25" s="174"/>
      <c r="R25" s="175">
        <f t="shared" si="7"/>
        <v>0</v>
      </c>
      <c r="S25" s="191">
        <f t="shared" si="16"/>
        <v>0</v>
      </c>
      <c r="T25" s="194">
        <f t="shared" si="22"/>
        <v>0</v>
      </c>
      <c r="U25" s="153"/>
      <c r="V25" s="193">
        <f t="shared" si="9"/>
        <v>0</v>
      </c>
      <c r="W25" s="154"/>
      <c r="X25" s="193">
        <f t="shared" si="10"/>
        <v>0</v>
      </c>
      <c r="Y25" s="154"/>
      <c r="Z25" s="193">
        <f t="shared" si="11"/>
        <v>0</v>
      </c>
      <c r="AA25" s="154"/>
      <c r="AB25" s="193">
        <f t="shared" si="12"/>
        <v>0</v>
      </c>
      <c r="AC25" s="154"/>
      <c r="AD25" s="193">
        <f t="shared" si="13"/>
        <v>0</v>
      </c>
      <c r="AE25" s="178"/>
      <c r="AF25" s="193">
        <f t="shared" si="14"/>
        <v>0</v>
      </c>
      <c r="AG25" s="208">
        <f t="shared" si="23"/>
        <v>0</v>
      </c>
      <c r="AH25" s="209">
        <f t="shared" si="24"/>
        <v>0</v>
      </c>
    </row>
    <row r="26" s="48" customFormat="1" hidden="1" spans="1:34">
      <c r="A26" s="152" t="s">
        <v>142</v>
      </c>
      <c r="B26" s="156">
        <v>0.89</v>
      </c>
      <c r="C26" s="153"/>
      <c r="D26" s="149">
        <f t="shared" si="0"/>
        <v>0</v>
      </c>
      <c r="E26" s="154"/>
      <c r="F26" s="151">
        <f t="shared" si="1"/>
        <v>0</v>
      </c>
      <c r="G26" s="154"/>
      <c r="H26" s="151">
        <f t="shared" si="2"/>
        <v>0</v>
      </c>
      <c r="I26" s="154"/>
      <c r="J26" s="151">
        <f t="shared" si="3"/>
        <v>0</v>
      </c>
      <c r="K26" s="154"/>
      <c r="L26" s="151">
        <f t="shared" si="4"/>
        <v>0</v>
      </c>
      <c r="M26" s="178"/>
      <c r="N26" s="170">
        <f t="shared" si="5"/>
        <v>0</v>
      </c>
      <c r="O26" s="173"/>
      <c r="P26" s="171">
        <f t="shared" si="6"/>
        <v>0</v>
      </c>
      <c r="Q26" s="195"/>
      <c r="R26" s="175">
        <f t="shared" si="7"/>
        <v>0</v>
      </c>
      <c r="S26" s="191">
        <f t="shared" si="16"/>
        <v>0</v>
      </c>
      <c r="T26" s="194">
        <f t="shared" si="22"/>
        <v>0</v>
      </c>
      <c r="U26" s="153"/>
      <c r="V26" s="193">
        <f t="shared" si="9"/>
        <v>0</v>
      </c>
      <c r="W26" s="154"/>
      <c r="X26" s="193">
        <f t="shared" si="10"/>
        <v>0</v>
      </c>
      <c r="Y26" s="154"/>
      <c r="Z26" s="193">
        <f t="shared" si="11"/>
        <v>0</v>
      </c>
      <c r="AA26" s="154"/>
      <c r="AB26" s="193">
        <f t="shared" si="12"/>
        <v>0</v>
      </c>
      <c r="AC26" s="154"/>
      <c r="AD26" s="193">
        <f t="shared" si="13"/>
        <v>0</v>
      </c>
      <c r="AE26" s="178"/>
      <c r="AF26" s="193">
        <f t="shared" si="14"/>
        <v>0</v>
      </c>
      <c r="AG26" s="208">
        <f t="shared" si="23"/>
        <v>0</v>
      </c>
      <c r="AH26" s="209">
        <f t="shared" si="24"/>
        <v>0</v>
      </c>
    </row>
    <row r="27" s="48" customFormat="1" hidden="1" spans="1:34">
      <c r="A27" s="152" t="s">
        <v>143</v>
      </c>
      <c r="B27" s="156">
        <v>0.87</v>
      </c>
      <c r="C27" s="153"/>
      <c r="D27" s="149">
        <f t="shared" si="0"/>
        <v>0</v>
      </c>
      <c r="E27" s="154"/>
      <c r="F27" s="151">
        <f t="shared" si="1"/>
        <v>0</v>
      </c>
      <c r="G27" s="154"/>
      <c r="H27" s="151">
        <f t="shared" si="2"/>
        <v>0</v>
      </c>
      <c r="I27" s="154"/>
      <c r="J27" s="151">
        <f t="shared" si="3"/>
        <v>0</v>
      </c>
      <c r="K27" s="154"/>
      <c r="L27" s="151">
        <f t="shared" si="4"/>
        <v>0</v>
      </c>
      <c r="M27" s="178"/>
      <c r="N27" s="170">
        <f t="shared" si="5"/>
        <v>0</v>
      </c>
      <c r="O27" s="176"/>
      <c r="P27" s="171">
        <f t="shared" si="6"/>
        <v>0</v>
      </c>
      <c r="Q27" s="195"/>
      <c r="R27" s="175">
        <f t="shared" si="7"/>
        <v>0</v>
      </c>
      <c r="S27" s="191">
        <f t="shared" si="16"/>
        <v>0</v>
      </c>
      <c r="T27" s="194">
        <f t="shared" si="22"/>
        <v>0</v>
      </c>
      <c r="U27" s="153"/>
      <c r="V27" s="193">
        <f t="shared" si="9"/>
        <v>0</v>
      </c>
      <c r="W27" s="154"/>
      <c r="X27" s="193">
        <f t="shared" si="10"/>
        <v>0</v>
      </c>
      <c r="Y27" s="154"/>
      <c r="Z27" s="193">
        <f t="shared" si="11"/>
        <v>0</v>
      </c>
      <c r="AA27" s="154"/>
      <c r="AB27" s="193">
        <f t="shared" si="12"/>
        <v>0</v>
      </c>
      <c r="AC27" s="154"/>
      <c r="AD27" s="193">
        <f t="shared" si="13"/>
        <v>0</v>
      </c>
      <c r="AE27" s="178"/>
      <c r="AF27" s="193">
        <f t="shared" si="14"/>
        <v>0</v>
      </c>
      <c r="AG27" s="208">
        <f t="shared" si="23"/>
        <v>0</v>
      </c>
      <c r="AH27" s="209">
        <f t="shared" si="24"/>
        <v>0</v>
      </c>
    </row>
    <row r="28" s="48" customFormat="1" hidden="1" spans="1:34">
      <c r="A28" s="152" t="s">
        <v>144</v>
      </c>
      <c r="B28" s="155">
        <v>0.89</v>
      </c>
      <c r="C28" s="153"/>
      <c r="D28" s="149">
        <f t="shared" si="0"/>
        <v>0</v>
      </c>
      <c r="E28" s="154"/>
      <c r="F28" s="151">
        <f t="shared" si="1"/>
        <v>0</v>
      </c>
      <c r="G28" s="154"/>
      <c r="H28" s="151">
        <f t="shared" si="2"/>
        <v>0</v>
      </c>
      <c r="I28" s="154"/>
      <c r="J28" s="151">
        <f t="shared" si="3"/>
        <v>0</v>
      </c>
      <c r="K28" s="154"/>
      <c r="L28" s="151">
        <f t="shared" si="4"/>
        <v>0</v>
      </c>
      <c r="M28" s="178"/>
      <c r="N28" s="170">
        <f t="shared" si="5"/>
        <v>0</v>
      </c>
      <c r="O28" s="176"/>
      <c r="P28" s="171">
        <f t="shared" si="6"/>
        <v>0</v>
      </c>
      <c r="Q28" s="195"/>
      <c r="R28" s="175">
        <f t="shared" si="7"/>
        <v>0</v>
      </c>
      <c r="S28" s="191">
        <f t="shared" si="16"/>
        <v>0</v>
      </c>
      <c r="T28" s="194">
        <f t="shared" si="19"/>
        <v>0</v>
      </c>
      <c r="U28" s="153"/>
      <c r="V28" s="193">
        <f t="shared" si="9"/>
        <v>0</v>
      </c>
      <c r="W28" s="154"/>
      <c r="X28" s="193">
        <f t="shared" si="10"/>
        <v>0</v>
      </c>
      <c r="Y28" s="154"/>
      <c r="Z28" s="193">
        <f t="shared" si="11"/>
        <v>0</v>
      </c>
      <c r="AA28" s="154"/>
      <c r="AB28" s="193">
        <f t="shared" si="12"/>
        <v>0</v>
      </c>
      <c r="AC28" s="154"/>
      <c r="AD28" s="193">
        <f t="shared" si="13"/>
        <v>0</v>
      </c>
      <c r="AE28" s="178"/>
      <c r="AF28" s="193">
        <f t="shared" si="14"/>
        <v>0</v>
      </c>
      <c r="AG28" s="208">
        <f t="shared" si="20"/>
        <v>0</v>
      </c>
      <c r="AH28" s="209">
        <f t="shared" si="21"/>
        <v>0</v>
      </c>
    </row>
    <row r="29" s="48" customFormat="1" hidden="1" spans="1:34">
      <c r="A29" s="152" t="s">
        <v>145</v>
      </c>
      <c r="B29" s="155">
        <v>0.372</v>
      </c>
      <c r="C29" s="153"/>
      <c r="D29" s="149">
        <f t="shared" si="0"/>
        <v>0</v>
      </c>
      <c r="E29" s="154"/>
      <c r="F29" s="151">
        <f t="shared" si="1"/>
        <v>0</v>
      </c>
      <c r="G29" s="154"/>
      <c r="H29" s="151">
        <f t="shared" si="2"/>
        <v>0</v>
      </c>
      <c r="I29" s="154"/>
      <c r="J29" s="151">
        <f t="shared" si="3"/>
        <v>0</v>
      </c>
      <c r="K29" s="154"/>
      <c r="L29" s="151">
        <f t="shared" si="4"/>
        <v>0</v>
      </c>
      <c r="M29" s="178"/>
      <c r="N29" s="170">
        <f t="shared" si="5"/>
        <v>0</v>
      </c>
      <c r="O29" s="176"/>
      <c r="P29" s="171">
        <f t="shared" si="6"/>
        <v>0</v>
      </c>
      <c r="Q29" s="195"/>
      <c r="R29" s="175">
        <f t="shared" si="7"/>
        <v>0</v>
      </c>
      <c r="S29" s="191">
        <f t="shared" si="16"/>
        <v>0</v>
      </c>
      <c r="T29" s="194">
        <f t="shared" si="19"/>
        <v>0</v>
      </c>
      <c r="U29" s="153"/>
      <c r="V29" s="193">
        <f t="shared" si="9"/>
        <v>0</v>
      </c>
      <c r="W29" s="154"/>
      <c r="X29" s="193">
        <f t="shared" si="10"/>
        <v>0</v>
      </c>
      <c r="Y29" s="154"/>
      <c r="Z29" s="193">
        <f t="shared" si="11"/>
        <v>0</v>
      </c>
      <c r="AA29" s="154"/>
      <c r="AB29" s="193">
        <f t="shared" si="12"/>
        <v>0</v>
      </c>
      <c r="AC29" s="154"/>
      <c r="AD29" s="193">
        <f t="shared" si="13"/>
        <v>0</v>
      </c>
      <c r="AE29" s="178"/>
      <c r="AF29" s="193">
        <f t="shared" si="14"/>
        <v>0</v>
      </c>
      <c r="AG29" s="208">
        <f t="shared" si="20"/>
        <v>0</v>
      </c>
      <c r="AH29" s="209">
        <f t="shared" si="21"/>
        <v>0</v>
      </c>
    </row>
    <row r="30" s="48" customFormat="1" hidden="1" spans="1:34">
      <c r="A30" s="152" t="s">
        <v>3</v>
      </c>
      <c r="B30" s="155">
        <v>0.372</v>
      </c>
      <c r="C30" s="153"/>
      <c r="D30" s="149">
        <f t="shared" si="0"/>
        <v>0</v>
      </c>
      <c r="E30" s="154"/>
      <c r="F30" s="151">
        <f t="shared" si="1"/>
        <v>0</v>
      </c>
      <c r="G30" s="154"/>
      <c r="H30" s="151">
        <f t="shared" si="2"/>
        <v>0</v>
      </c>
      <c r="I30" s="154"/>
      <c r="J30" s="151">
        <f t="shared" si="3"/>
        <v>0</v>
      </c>
      <c r="K30" s="154"/>
      <c r="L30" s="151">
        <f t="shared" si="4"/>
        <v>0</v>
      </c>
      <c r="M30" s="178"/>
      <c r="N30" s="170">
        <f t="shared" si="5"/>
        <v>0</v>
      </c>
      <c r="O30" s="176"/>
      <c r="P30" s="171">
        <f t="shared" si="6"/>
        <v>0</v>
      </c>
      <c r="Q30" s="195"/>
      <c r="R30" s="175">
        <f t="shared" si="7"/>
        <v>0</v>
      </c>
      <c r="S30" s="191">
        <f t="shared" si="16"/>
        <v>0</v>
      </c>
      <c r="T30" s="194">
        <f t="shared" ref="T30:T31" si="29">IF($S$4=0,0,S30/$S$4)</f>
        <v>0</v>
      </c>
      <c r="U30" s="153"/>
      <c r="V30" s="193">
        <f t="shared" si="9"/>
        <v>0</v>
      </c>
      <c r="W30" s="154"/>
      <c r="X30" s="193">
        <f t="shared" si="10"/>
        <v>0</v>
      </c>
      <c r="Y30" s="154"/>
      <c r="Z30" s="193">
        <f t="shared" si="11"/>
        <v>0</v>
      </c>
      <c r="AA30" s="154"/>
      <c r="AB30" s="193">
        <f t="shared" si="12"/>
        <v>0</v>
      </c>
      <c r="AC30" s="154"/>
      <c r="AD30" s="193">
        <f t="shared" si="13"/>
        <v>0</v>
      </c>
      <c r="AE30" s="178"/>
      <c r="AF30" s="193">
        <f t="shared" si="14"/>
        <v>0</v>
      </c>
      <c r="AG30" s="208">
        <f t="shared" ref="AG30:AG31" si="30">AF30+Z30+X30+V30+AB30+AD30</f>
        <v>0</v>
      </c>
      <c r="AH30" s="209">
        <f t="shared" ref="AH30:AH31" si="31">IF($AG$4=0,0,AG30/$AG$4)</f>
        <v>0</v>
      </c>
    </row>
    <row r="31" s="48" customFormat="1" hidden="1" spans="1:34">
      <c r="A31" s="152" t="s">
        <v>146</v>
      </c>
      <c r="B31" s="155">
        <v>0.87</v>
      </c>
      <c r="C31" s="153"/>
      <c r="D31" s="149">
        <f t="shared" si="0"/>
        <v>0</v>
      </c>
      <c r="E31" s="154"/>
      <c r="F31" s="151">
        <f t="shared" si="1"/>
        <v>0</v>
      </c>
      <c r="G31" s="154"/>
      <c r="H31" s="151">
        <f t="shared" si="2"/>
        <v>0</v>
      </c>
      <c r="I31" s="154"/>
      <c r="J31" s="151">
        <f t="shared" si="3"/>
        <v>0</v>
      </c>
      <c r="K31" s="154"/>
      <c r="L31" s="151">
        <f t="shared" si="4"/>
        <v>0</v>
      </c>
      <c r="M31" s="178"/>
      <c r="N31" s="170">
        <f t="shared" si="5"/>
        <v>0</v>
      </c>
      <c r="O31" s="176"/>
      <c r="P31" s="171">
        <f t="shared" si="6"/>
        <v>0</v>
      </c>
      <c r="Q31" s="195"/>
      <c r="R31" s="175">
        <f t="shared" si="7"/>
        <v>0</v>
      </c>
      <c r="S31" s="191">
        <f t="shared" si="16"/>
        <v>0</v>
      </c>
      <c r="T31" s="194">
        <f t="shared" si="29"/>
        <v>0</v>
      </c>
      <c r="U31" s="153"/>
      <c r="V31" s="193">
        <f t="shared" si="9"/>
        <v>0</v>
      </c>
      <c r="W31" s="154"/>
      <c r="X31" s="193">
        <f t="shared" si="10"/>
        <v>0</v>
      </c>
      <c r="Y31" s="154"/>
      <c r="Z31" s="193">
        <f t="shared" si="11"/>
        <v>0</v>
      </c>
      <c r="AA31" s="154"/>
      <c r="AB31" s="193">
        <f t="shared" si="12"/>
        <v>0</v>
      </c>
      <c r="AC31" s="154"/>
      <c r="AD31" s="193">
        <f t="shared" si="13"/>
        <v>0</v>
      </c>
      <c r="AE31" s="178"/>
      <c r="AF31" s="193">
        <f t="shared" si="14"/>
        <v>0</v>
      </c>
      <c r="AG31" s="208">
        <f t="shared" si="30"/>
        <v>0</v>
      </c>
      <c r="AH31" s="209">
        <f t="shared" si="31"/>
        <v>0</v>
      </c>
    </row>
    <row r="32" s="48" customFormat="1" hidden="1" spans="1:34">
      <c r="A32" s="152" t="s">
        <v>147</v>
      </c>
      <c r="B32" s="156">
        <v>0.01</v>
      </c>
      <c r="C32" s="153"/>
      <c r="D32" s="149">
        <f t="shared" si="0"/>
        <v>0</v>
      </c>
      <c r="E32" s="154"/>
      <c r="F32" s="151">
        <f t="shared" si="1"/>
        <v>0</v>
      </c>
      <c r="G32" s="154"/>
      <c r="H32" s="151">
        <f t="shared" si="2"/>
        <v>0</v>
      </c>
      <c r="I32" s="154"/>
      <c r="J32" s="151">
        <f t="shared" si="3"/>
        <v>0</v>
      </c>
      <c r="K32" s="154"/>
      <c r="L32" s="151">
        <f t="shared" si="4"/>
        <v>0</v>
      </c>
      <c r="M32" s="178"/>
      <c r="N32" s="170">
        <f t="shared" si="5"/>
        <v>0</v>
      </c>
      <c r="O32" s="176"/>
      <c r="P32" s="171">
        <f t="shared" si="6"/>
        <v>0</v>
      </c>
      <c r="Q32" s="195"/>
      <c r="R32" s="175">
        <f t="shared" si="7"/>
        <v>0</v>
      </c>
      <c r="S32" s="191">
        <f t="shared" si="16"/>
        <v>0</v>
      </c>
      <c r="T32" s="194">
        <f t="shared" si="19"/>
        <v>0</v>
      </c>
      <c r="U32" s="153"/>
      <c r="V32" s="193">
        <f t="shared" si="9"/>
        <v>0</v>
      </c>
      <c r="W32" s="154"/>
      <c r="X32" s="193">
        <f t="shared" si="10"/>
        <v>0</v>
      </c>
      <c r="Y32" s="154"/>
      <c r="Z32" s="193">
        <f t="shared" si="11"/>
        <v>0</v>
      </c>
      <c r="AA32" s="154"/>
      <c r="AB32" s="193">
        <f t="shared" si="12"/>
        <v>0</v>
      </c>
      <c r="AC32" s="154"/>
      <c r="AD32" s="193">
        <f t="shared" si="13"/>
        <v>0</v>
      </c>
      <c r="AE32" s="178"/>
      <c r="AF32" s="193">
        <f t="shared" si="14"/>
        <v>0</v>
      </c>
      <c r="AG32" s="208">
        <f t="shared" si="20"/>
        <v>0</v>
      </c>
      <c r="AH32" s="209">
        <f t="shared" si="21"/>
        <v>0</v>
      </c>
    </row>
    <row r="33" s="48" customFormat="1" hidden="1" spans="1:34">
      <c r="A33" s="157" t="s">
        <v>148</v>
      </c>
      <c r="B33" s="156">
        <v>0.99</v>
      </c>
      <c r="C33" s="153"/>
      <c r="D33" s="149">
        <f t="shared" si="0"/>
        <v>0</v>
      </c>
      <c r="E33" s="154"/>
      <c r="F33" s="151">
        <f t="shared" si="1"/>
        <v>0</v>
      </c>
      <c r="G33" s="154"/>
      <c r="H33" s="151">
        <f t="shared" si="2"/>
        <v>0</v>
      </c>
      <c r="I33" s="154"/>
      <c r="J33" s="151">
        <f t="shared" si="3"/>
        <v>0</v>
      </c>
      <c r="K33" s="154"/>
      <c r="L33" s="151">
        <f t="shared" si="4"/>
        <v>0</v>
      </c>
      <c r="M33" s="178"/>
      <c r="N33" s="170">
        <f t="shared" si="5"/>
        <v>0</v>
      </c>
      <c r="O33" s="176"/>
      <c r="P33" s="171">
        <f t="shared" si="6"/>
        <v>0</v>
      </c>
      <c r="Q33" s="195"/>
      <c r="R33" s="175">
        <f t="shared" si="7"/>
        <v>0</v>
      </c>
      <c r="S33" s="191">
        <f t="shared" si="16"/>
        <v>0</v>
      </c>
      <c r="T33" s="194">
        <f t="shared" si="19"/>
        <v>0</v>
      </c>
      <c r="U33" s="153"/>
      <c r="V33" s="193">
        <f t="shared" si="9"/>
        <v>0</v>
      </c>
      <c r="W33" s="154"/>
      <c r="X33" s="193">
        <f t="shared" si="10"/>
        <v>0</v>
      </c>
      <c r="Y33" s="154"/>
      <c r="Z33" s="193">
        <f t="shared" si="11"/>
        <v>0</v>
      </c>
      <c r="AA33" s="154"/>
      <c r="AB33" s="193">
        <f t="shared" si="12"/>
        <v>0</v>
      </c>
      <c r="AC33" s="154"/>
      <c r="AD33" s="193">
        <f t="shared" si="13"/>
        <v>0</v>
      </c>
      <c r="AE33" s="178"/>
      <c r="AF33" s="193">
        <f t="shared" si="14"/>
        <v>0</v>
      </c>
      <c r="AG33" s="208">
        <f t="shared" si="20"/>
        <v>0</v>
      </c>
      <c r="AH33" s="209">
        <f t="shared" si="21"/>
        <v>0</v>
      </c>
    </row>
    <row r="34" s="48" customFormat="1" hidden="1" spans="1:34">
      <c r="A34" s="157" t="s">
        <v>149</v>
      </c>
      <c r="B34" s="156">
        <v>0.96</v>
      </c>
      <c r="C34" s="153"/>
      <c r="D34" s="149">
        <f t="shared" si="0"/>
        <v>0</v>
      </c>
      <c r="E34" s="154"/>
      <c r="F34" s="151">
        <f t="shared" si="1"/>
        <v>0</v>
      </c>
      <c r="G34" s="154"/>
      <c r="H34" s="151">
        <f t="shared" si="2"/>
        <v>0</v>
      </c>
      <c r="I34" s="154"/>
      <c r="J34" s="151">
        <f t="shared" si="3"/>
        <v>0</v>
      </c>
      <c r="K34" s="154"/>
      <c r="L34" s="151">
        <f t="shared" si="4"/>
        <v>0</v>
      </c>
      <c r="M34" s="178"/>
      <c r="N34" s="170">
        <f t="shared" si="5"/>
        <v>0</v>
      </c>
      <c r="O34" s="176"/>
      <c r="P34" s="171">
        <f t="shared" si="6"/>
        <v>0</v>
      </c>
      <c r="Q34" s="195"/>
      <c r="R34" s="175">
        <f t="shared" si="7"/>
        <v>0</v>
      </c>
      <c r="S34" s="191">
        <f t="shared" si="16"/>
        <v>0</v>
      </c>
      <c r="T34" s="194">
        <f t="shared" si="19"/>
        <v>0</v>
      </c>
      <c r="U34" s="153"/>
      <c r="V34" s="193">
        <f t="shared" si="9"/>
        <v>0</v>
      </c>
      <c r="W34" s="154"/>
      <c r="X34" s="193">
        <f t="shared" si="10"/>
        <v>0</v>
      </c>
      <c r="Y34" s="154"/>
      <c r="Z34" s="193">
        <f t="shared" si="11"/>
        <v>0</v>
      </c>
      <c r="AA34" s="154"/>
      <c r="AB34" s="193">
        <f t="shared" si="12"/>
        <v>0</v>
      </c>
      <c r="AC34" s="154"/>
      <c r="AD34" s="193">
        <f t="shared" si="13"/>
        <v>0</v>
      </c>
      <c r="AE34" s="178"/>
      <c r="AF34" s="193">
        <f t="shared" si="14"/>
        <v>0</v>
      </c>
      <c r="AG34" s="208">
        <f t="shared" si="20"/>
        <v>0</v>
      </c>
      <c r="AH34" s="209">
        <f t="shared" si="21"/>
        <v>0</v>
      </c>
    </row>
    <row r="35" s="48" customFormat="1" hidden="1" spans="1:34">
      <c r="A35" s="157" t="s">
        <v>150</v>
      </c>
      <c r="B35" s="156">
        <v>0.99</v>
      </c>
      <c r="C35" s="153"/>
      <c r="D35" s="149">
        <f t="shared" si="0"/>
        <v>0</v>
      </c>
      <c r="E35" s="154"/>
      <c r="F35" s="151">
        <f t="shared" si="1"/>
        <v>0</v>
      </c>
      <c r="G35" s="154"/>
      <c r="H35" s="151">
        <f t="shared" si="2"/>
        <v>0</v>
      </c>
      <c r="I35" s="154"/>
      <c r="J35" s="151">
        <f t="shared" si="3"/>
        <v>0</v>
      </c>
      <c r="K35" s="154"/>
      <c r="L35" s="151">
        <f t="shared" si="4"/>
        <v>0</v>
      </c>
      <c r="M35" s="178"/>
      <c r="N35" s="170">
        <f t="shared" si="5"/>
        <v>0</v>
      </c>
      <c r="O35" s="173"/>
      <c r="P35" s="171">
        <f t="shared" si="6"/>
        <v>0</v>
      </c>
      <c r="Q35" s="195"/>
      <c r="R35" s="175">
        <f t="shared" si="7"/>
        <v>0</v>
      </c>
      <c r="S35" s="191">
        <f t="shared" si="16"/>
        <v>0</v>
      </c>
      <c r="T35" s="194">
        <f t="shared" si="19"/>
        <v>0</v>
      </c>
      <c r="U35" s="153"/>
      <c r="V35" s="193">
        <f t="shared" si="9"/>
        <v>0</v>
      </c>
      <c r="W35" s="154"/>
      <c r="X35" s="193">
        <f t="shared" si="10"/>
        <v>0</v>
      </c>
      <c r="Y35" s="154"/>
      <c r="Z35" s="193">
        <f t="shared" si="11"/>
        <v>0</v>
      </c>
      <c r="AA35" s="154"/>
      <c r="AB35" s="193">
        <f t="shared" si="12"/>
        <v>0</v>
      </c>
      <c r="AC35" s="154"/>
      <c r="AD35" s="193">
        <f t="shared" si="13"/>
        <v>0</v>
      </c>
      <c r="AE35" s="178"/>
      <c r="AF35" s="193">
        <f t="shared" si="14"/>
        <v>0</v>
      </c>
      <c r="AG35" s="208">
        <f t="shared" si="20"/>
        <v>0</v>
      </c>
      <c r="AH35" s="209">
        <f t="shared" si="21"/>
        <v>0</v>
      </c>
    </row>
    <row r="36" s="48" customFormat="1" hidden="1" spans="1:34">
      <c r="A36" s="157" t="s">
        <v>151</v>
      </c>
      <c r="B36" s="156">
        <v>0.99</v>
      </c>
      <c r="C36" s="153"/>
      <c r="D36" s="149">
        <f t="shared" si="0"/>
        <v>0</v>
      </c>
      <c r="E36" s="154"/>
      <c r="F36" s="151">
        <f t="shared" si="1"/>
        <v>0</v>
      </c>
      <c r="G36" s="154"/>
      <c r="H36" s="151">
        <f t="shared" si="2"/>
        <v>0</v>
      </c>
      <c r="I36" s="154"/>
      <c r="J36" s="151">
        <f t="shared" si="3"/>
        <v>0</v>
      </c>
      <c r="K36" s="154"/>
      <c r="L36" s="151">
        <f t="shared" si="4"/>
        <v>0</v>
      </c>
      <c r="M36" s="178"/>
      <c r="N36" s="170">
        <f t="shared" si="5"/>
        <v>0</v>
      </c>
      <c r="O36" s="176"/>
      <c r="P36" s="171">
        <f t="shared" si="6"/>
        <v>0</v>
      </c>
      <c r="Q36" s="195"/>
      <c r="R36" s="175">
        <f t="shared" si="7"/>
        <v>0</v>
      </c>
      <c r="S36" s="191">
        <f t="shared" si="16"/>
        <v>0</v>
      </c>
      <c r="T36" s="194">
        <f t="shared" si="19"/>
        <v>0</v>
      </c>
      <c r="U36" s="153"/>
      <c r="V36" s="193">
        <f t="shared" si="9"/>
        <v>0</v>
      </c>
      <c r="W36" s="154"/>
      <c r="X36" s="193">
        <f t="shared" si="10"/>
        <v>0</v>
      </c>
      <c r="Y36" s="154"/>
      <c r="Z36" s="193">
        <f t="shared" si="11"/>
        <v>0</v>
      </c>
      <c r="AA36" s="154"/>
      <c r="AB36" s="193">
        <f t="shared" si="12"/>
        <v>0</v>
      </c>
      <c r="AC36" s="154"/>
      <c r="AD36" s="193">
        <f t="shared" si="13"/>
        <v>0</v>
      </c>
      <c r="AE36" s="178"/>
      <c r="AF36" s="193">
        <f t="shared" si="14"/>
        <v>0</v>
      </c>
      <c r="AG36" s="208">
        <f t="shared" si="20"/>
        <v>0</v>
      </c>
      <c r="AH36" s="209">
        <f t="shared" si="21"/>
        <v>0</v>
      </c>
    </row>
    <row r="37" s="48" customFormat="1" hidden="1" spans="1:34">
      <c r="A37" s="157" t="s">
        <v>152</v>
      </c>
      <c r="B37" s="156">
        <v>0.99</v>
      </c>
      <c r="C37" s="153"/>
      <c r="D37" s="149">
        <f t="shared" si="0"/>
        <v>0</v>
      </c>
      <c r="E37" s="154"/>
      <c r="F37" s="151">
        <f t="shared" si="1"/>
        <v>0</v>
      </c>
      <c r="G37" s="154"/>
      <c r="H37" s="151">
        <f t="shared" si="2"/>
        <v>0</v>
      </c>
      <c r="I37" s="154"/>
      <c r="J37" s="151">
        <f t="shared" si="3"/>
        <v>0</v>
      </c>
      <c r="K37" s="154"/>
      <c r="L37" s="151">
        <f t="shared" si="4"/>
        <v>0</v>
      </c>
      <c r="M37" s="178"/>
      <c r="N37" s="170">
        <f t="shared" si="5"/>
        <v>0</v>
      </c>
      <c r="O37" s="176"/>
      <c r="P37" s="171">
        <f t="shared" si="6"/>
        <v>0</v>
      </c>
      <c r="Q37" s="195"/>
      <c r="R37" s="175">
        <f t="shared" si="7"/>
        <v>0</v>
      </c>
      <c r="S37" s="191">
        <f t="shared" si="16"/>
        <v>0</v>
      </c>
      <c r="T37" s="194">
        <f t="shared" si="19"/>
        <v>0</v>
      </c>
      <c r="U37" s="153"/>
      <c r="V37" s="193">
        <f t="shared" si="9"/>
        <v>0</v>
      </c>
      <c r="W37" s="154"/>
      <c r="X37" s="193">
        <f t="shared" si="10"/>
        <v>0</v>
      </c>
      <c r="Y37" s="154"/>
      <c r="Z37" s="193">
        <f t="shared" si="11"/>
        <v>0</v>
      </c>
      <c r="AA37" s="154"/>
      <c r="AB37" s="193">
        <f t="shared" si="12"/>
        <v>0</v>
      </c>
      <c r="AC37" s="154"/>
      <c r="AD37" s="193">
        <f t="shared" si="13"/>
        <v>0</v>
      </c>
      <c r="AE37" s="178"/>
      <c r="AF37" s="193">
        <f t="shared" si="14"/>
        <v>0</v>
      </c>
      <c r="AG37" s="208">
        <f t="shared" si="20"/>
        <v>0</v>
      </c>
      <c r="AH37" s="209">
        <f t="shared" si="21"/>
        <v>0</v>
      </c>
    </row>
    <row r="38" s="48" customFormat="1" hidden="1" spans="1:34">
      <c r="A38" s="157" t="s">
        <v>153</v>
      </c>
      <c r="B38" s="156">
        <v>0.87</v>
      </c>
      <c r="C38" s="153"/>
      <c r="D38" s="149">
        <f t="shared" si="0"/>
        <v>0</v>
      </c>
      <c r="E38" s="154"/>
      <c r="F38" s="151">
        <f t="shared" si="1"/>
        <v>0</v>
      </c>
      <c r="G38" s="154"/>
      <c r="H38" s="151">
        <f t="shared" si="2"/>
        <v>0</v>
      </c>
      <c r="I38" s="154"/>
      <c r="J38" s="151">
        <f t="shared" si="3"/>
        <v>0</v>
      </c>
      <c r="K38" s="154"/>
      <c r="L38" s="151">
        <f t="shared" si="4"/>
        <v>0</v>
      </c>
      <c r="M38" s="178"/>
      <c r="N38" s="170">
        <f t="shared" si="5"/>
        <v>0</v>
      </c>
      <c r="O38" s="172"/>
      <c r="P38" s="171">
        <f t="shared" si="6"/>
        <v>0</v>
      </c>
      <c r="Q38" s="169"/>
      <c r="R38" s="175">
        <f t="shared" si="7"/>
        <v>0</v>
      </c>
      <c r="S38" s="191">
        <f t="shared" si="16"/>
        <v>0</v>
      </c>
      <c r="T38" s="194">
        <f t="shared" si="19"/>
        <v>0</v>
      </c>
      <c r="U38" s="153"/>
      <c r="V38" s="193">
        <f t="shared" si="9"/>
        <v>0</v>
      </c>
      <c r="W38" s="154"/>
      <c r="X38" s="193">
        <f t="shared" si="10"/>
        <v>0</v>
      </c>
      <c r="Y38" s="154"/>
      <c r="Z38" s="193">
        <f t="shared" si="11"/>
        <v>0</v>
      </c>
      <c r="AA38" s="154"/>
      <c r="AB38" s="193">
        <f t="shared" si="12"/>
        <v>0</v>
      </c>
      <c r="AC38" s="154"/>
      <c r="AD38" s="193">
        <f t="shared" si="13"/>
        <v>0</v>
      </c>
      <c r="AE38" s="178"/>
      <c r="AF38" s="193">
        <f t="shared" si="14"/>
        <v>0</v>
      </c>
      <c r="AG38" s="208">
        <f t="shared" si="20"/>
        <v>0</v>
      </c>
      <c r="AH38" s="209">
        <f t="shared" si="21"/>
        <v>0</v>
      </c>
    </row>
    <row r="39" s="48" customFormat="1" hidden="1" spans="1:34">
      <c r="A39" s="157" t="s">
        <v>154</v>
      </c>
      <c r="B39" s="156">
        <v>0.99</v>
      </c>
      <c r="C39" s="153"/>
      <c r="D39" s="149">
        <f t="shared" si="0"/>
        <v>0</v>
      </c>
      <c r="E39" s="154"/>
      <c r="F39" s="151">
        <f t="shared" si="1"/>
        <v>0</v>
      </c>
      <c r="G39" s="154"/>
      <c r="H39" s="151">
        <f t="shared" si="2"/>
        <v>0</v>
      </c>
      <c r="I39" s="154"/>
      <c r="J39" s="151">
        <f t="shared" si="3"/>
        <v>0</v>
      </c>
      <c r="K39" s="154"/>
      <c r="L39" s="151">
        <f t="shared" si="4"/>
        <v>0</v>
      </c>
      <c r="M39" s="178"/>
      <c r="N39" s="170">
        <f t="shared" si="5"/>
        <v>0</v>
      </c>
      <c r="O39" s="172"/>
      <c r="P39" s="171">
        <f t="shared" si="6"/>
        <v>0</v>
      </c>
      <c r="Q39" s="169"/>
      <c r="R39" s="175">
        <f t="shared" si="7"/>
        <v>0</v>
      </c>
      <c r="S39" s="191">
        <f t="shared" si="16"/>
        <v>0</v>
      </c>
      <c r="T39" s="194">
        <f t="shared" si="19"/>
        <v>0</v>
      </c>
      <c r="U39" s="153"/>
      <c r="V39" s="193">
        <f t="shared" si="9"/>
        <v>0</v>
      </c>
      <c r="W39" s="154"/>
      <c r="X39" s="193">
        <f t="shared" si="10"/>
        <v>0</v>
      </c>
      <c r="Y39" s="154"/>
      <c r="Z39" s="193">
        <f t="shared" si="11"/>
        <v>0</v>
      </c>
      <c r="AA39" s="154"/>
      <c r="AB39" s="193">
        <f t="shared" si="12"/>
        <v>0</v>
      </c>
      <c r="AC39" s="154"/>
      <c r="AD39" s="193">
        <f t="shared" si="13"/>
        <v>0</v>
      </c>
      <c r="AE39" s="178"/>
      <c r="AF39" s="193">
        <f t="shared" si="14"/>
        <v>0</v>
      </c>
      <c r="AG39" s="208">
        <f t="shared" si="20"/>
        <v>0</v>
      </c>
      <c r="AH39" s="209">
        <f t="shared" si="21"/>
        <v>0</v>
      </c>
    </row>
    <row r="40" s="48" customFormat="1" hidden="1" spans="1:34">
      <c r="A40" s="158" t="s">
        <v>155</v>
      </c>
      <c r="B40" s="156">
        <v>0.98</v>
      </c>
      <c r="C40" s="153"/>
      <c r="D40" s="149">
        <f t="shared" si="0"/>
        <v>0</v>
      </c>
      <c r="E40" s="154"/>
      <c r="F40" s="151">
        <f t="shared" si="1"/>
        <v>0</v>
      </c>
      <c r="G40" s="154"/>
      <c r="H40" s="151">
        <f t="shared" si="2"/>
        <v>0</v>
      </c>
      <c r="I40" s="154"/>
      <c r="J40" s="151">
        <f t="shared" si="3"/>
        <v>0</v>
      </c>
      <c r="K40" s="154"/>
      <c r="L40" s="151">
        <f t="shared" si="4"/>
        <v>0</v>
      </c>
      <c r="M40" s="178"/>
      <c r="N40" s="170">
        <f t="shared" si="5"/>
        <v>0</v>
      </c>
      <c r="O40" s="172"/>
      <c r="P40" s="171">
        <f t="shared" si="6"/>
        <v>0</v>
      </c>
      <c r="Q40" s="172"/>
      <c r="R40" s="175">
        <f t="shared" si="7"/>
        <v>0</v>
      </c>
      <c r="S40" s="191">
        <f t="shared" si="16"/>
        <v>0</v>
      </c>
      <c r="T40" s="194">
        <f t="shared" si="19"/>
        <v>0</v>
      </c>
      <c r="U40" s="153"/>
      <c r="V40" s="193">
        <f t="shared" si="9"/>
        <v>0</v>
      </c>
      <c r="W40" s="154"/>
      <c r="X40" s="193">
        <f t="shared" si="10"/>
        <v>0</v>
      </c>
      <c r="Y40" s="154"/>
      <c r="Z40" s="193">
        <f t="shared" si="11"/>
        <v>0</v>
      </c>
      <c r="AA40" s="154"/>
      <c r="AB40" s="193">
        <f t="shared" si="12"/>
        <v>0</v>
      </c>
      <c r="AC40" s="154"/>
      <c r="AD40" s="193">
        <f t="shared" si="13"/>
        <v>0</v>
      </c>
      <c r="AE40" s="178"/>
      <c r="AF40" s="193">
        <f t="shared" si="14"/>
        <v>0</v>
      </c>
      <c r="AG40" s="208">
        <f t="shared" si="20"/>
        <v>0</v>
      </c>
      <c r="AH40" s="209">
        <f t="shared" si="21"/>
        <v>0</v>
      </c>
    </row>
    <row r="41" s="48" customFormat="1" hidden="1" spans="1:34">
      <c r="A41" s="158" t="s">
        <v>156</v>
      </c>
      <c r="B41" s="156">
        <v>0.97</v>
      </c>
      <c r="C41" s="153"/>
      <c r="D41" s="149">
        <f t="shared" si="0"/>
        <v>0</v>
      </c>
      <c r="E41" s="154"/>
      <c r="F41" s="151">
        <f t="shared" si="1"/>
        <v>0</v>
      </c>
      <c r="G41" s="154"/>
      <c r="H41" s="151">
        <f t="shared" si="2"/>
        <v>0</v>
      </c>
      <c r="I41" s="154"/>
      <c r="J41" s="151">
        <f t="shared" si="3"/>
        <v>0</v>
      </c>
      <c r="K41" s="154"/>
      <c r="L41" s="151">
        <f t="shared" si="4"/>
        <v>0</v>
      </c>
      <c r="M41" s="178"/>
      <c r="N41" s="170">
        <f t="shared" si="5"/>
        <v>0</v>
      </c>
      <c r="O41" s="172"/>
      <c r="P41" s="171">
        <f t="shared" si="6"/>
        <v>0</v>
      </c>
      <c r="Q41" s="172"/>
      <c r="R41" s="175">
        <f t="shared" si="7"/>
        <v>0</v>
      </c>
      <c r="S41" s="191">
        <f t="shared" si="16"/>
        <v>0</v>
      </c>
      <c r="T41" s="194">
        <f t="shared" si="19"/>
        <v>0</v>
      </c>
      <c r="U41" s="153"/>
      <c r="V41" s="193">
        <f t="shared" si="9"/>
        <v>0</v>
      </c>
      <c r="W41" s="154"/>
      <c r="X41" s="193">
        <f t="shared" si="10"/>
        <v>0</v>
      </c>
      <c r="Y41" s="154"/>
      <c r="Z41" s="193">
        <f t="shared" si="11"/>
        <v>0</v>
      </c>
      <c r="AA41" s="154"/>
      <c r="AB41" s="193">
        <f t="shared" si="12"/>
        <v>0</v>
      </c>
      <c r="AC41" s="154"/>
      <c r="AD41" s="193">
        <f t="shared" si="13"/>
        <v>0</v>
      </c>
      <c r="AE41" s="178"/>
      <c r="AF41" s="193">
        <f t="shared" si="14"/>
        <v>0</v>
      </c>
      <c r="AG41" s="208">
        <f t="shared" si="20"/>
        <v>0</v>
      </c>
      <c r="AH41" s="209">
        <f t="shared" si="21"/>
        <v>0</v>
      </c>
    </row>
    <row r="42" s="48" customFormat="1" hidden="1" spans="1:34">
      <c r="A42" s="158" t="s">
        <v>157</v>
      </c>
      <c r="B42" s="156">
        <v>0.94</v>
      </c>
      <c r="C42" s="153"/>
      <c r="D42" s="149">
        <f t="shared" si="0"/>
        <v>0</v>
      </c>
      <c r="E42" s="154"/>
      <c r="F42" s="151">
        <f t="shared" si="1"/>
        <v>0</v>
      </c>
      <c r="G42" s="154"/>
      <c r="H42" s="151">
        <f t="shared" si="2"/>
        <v>0</v>
      </c>
      <c r="I42" s="154"/>
      <c r="J42" s="151">
        <f t="shared" si="3"/>
        <v>0</v>
      </c>
      <c r="K42" s="154"/>
      <c r="L42" s="151">
        <f t="shared" si="4"/>
        <v>0</v>
      </c>
      <c r="M42" s="178"/>
      <c r="N42" s="170">
        <f t="shared" si="5"/>
        <v>0</v>
      </c>
      <c r="O42" s="172"/>
      <c r="P42" s="171">
        <f t="shared" si="6"/>
        <v>0</v>
      </c>
      <c r="Q42" s="172"/>
      <c r="R42" s="175">
        <f t="shared" si="7"/>
        <v>0</v>
      </c>
      <c r="S42" s="191">
        <f t="shared" si="16"/>
        <v>0</v>
      </c>
      <c r="T42" s="194">
        <f t="shared" si="19"/>
        <v>0</v>
      </c>
      <c r="U42" s="153"/>
      <c r="V42" s="193">
        <f t="shared" si="9"/>
        <v>0</v>
      </c>
      <c r="W42" s="154"/>
      <c r="X42" s="193">
        <f t="shared" si="10"/>
        <v>0</v>
      </c>
      <c r="Y42" s="154"/>
      <c r="Z42" s="193">
        <f t="shared" si="11"/>
        <v>0</v>
      </c>
      <c r="AA42" s="154"/>
      <c r="AB42" s="193">
        <f t="shared" si="12"/>
        <v>0</v>
      </c>
      <c r="AC42" s="154"/>
      <c r="AD42" s="193">
        <f t="shared" si="13"/>
        <v>0</v>
      </c>
      <c r="AE42" s="178"/>
      <c r="AF42" s="193">
        <f t="shared" si="14"/>
        <v>0</v>
      </c>
      <c r="AG42" s="208">
        <f t="shared" si="20"/>
        <v>0</v>
      </c>
      <c r="AH42" s="209">
        <f t="shared" si="21"/>
        <v>0</v>
      </c>
    </row>
    <row r="43" s="48" customFormat="1" hidden="1" spans="1:34">
      <c r="A43" s="152" t="s">
        <v>158</v>
      </c>
      <c r="B43" s="156">
        <v>0.99</v>
      </c>
      <c r="C43" s="153"/>
      <c r="D43" s="149">
        <f t="shared" si="0"/>
        <v>0</v>
      </c>
      <c r="E43" s="154"/>
      <c r="F43" s="151">
        <f t="shared" si="1"/>
        <v>0</v>
      </c>
      <c r="G43" s="154"/>
      <c r="H43" s="151">
        <f t="shared" si="2"/>
        <v>0</v>
      </c>
      <c r="I43" s="154"/>
      <c r="J43" s="151">
        <f t="shared" si="3"/>
        <v>0</v>
      </c>
      <c r="K43" s="154"/>
      <c r="L43" s="151">
        <f t="shared" si="4"/>
        <v>0</v>
      </c>
      <c r="M43" s="178"/>
      <c r="N43" s="170">
        <f t="shared" si="5"/>
        <v>0</v>
      </c>
      <c r="O43" s="172"/>
      <c r="P43" s="171">
        <f t="shared" si="6"/>
        <v>0</v>
      </c>
      <c r="Q43" s="172"/>
      <c r="R43" s="175">
        <f t="shared" si="7"/>
        <v>0</v>
      </c>
      <c r="S43" s="191">
        <f t="shared" si="16"/>
        <v>0</v>
      </c>
      <c r="T43" s="194">
        <f t="shared" si="19"/>
        <v>0</v>
      </c>
      <c r="U43" s="153"/>
      <c r="V43" s="193">
        <f t="shared" si="9"/>
        <v>0</v>
      </c>
      <c r="W43" s="154"/>
      <c r="X43" s="193">
        <f t="shared" si="10"/>
        <v>0</v>
      </c>
      <c r="Y43" s="154"/>
      <c r="Z43" s="193">
        <f t="shared" si="11"/>
        <v>0</v>
      </c>
      <c r="AA43" s="154"/>
      <c r="AB43" s="193">
        <f t="shared" si="12"/>
        <v>0</v>
      </c>
      <c r="AC43" s="154"/>
      <c r="AD43" s="193">
        <f t="shared" si="13"/>
        <v>0</v>
      </c>
      <c r="AE43" s="178"/>
      <c r="AF43" s="193">
        <f t="shared" si="14"/>
        <v>0</v>
      </c>
      <c r="AG43" s="208">
        <f t="shared" si="20"/>
        <v>0</v>
      </c>
      <c r="AH43" s="209">
        <f t="shared" si="21"/>
        <v>0</v>
      </c>
    </row>
    <row r="44" s="48" customFormat="1" hidden="1" spans="1:34">
      <c r="A44" s="152" t="s">
        <v>159</v>
      </c>
      <c r="B44" s="156">
        <v>0.99</v>
      </c>
      <c r="C44" s="153"/>
      <c r="D44" s="149">
        <f t="shared" si="0"/>
        <v>0</v>
      </c>
      <c r="E44" s="154"/>
      <c r="F44" s="151">
        <f t="shared" si="1"/>
        <v>0</v>
      </c>
      <c r="G44" s="154"/>
      <c r="H44" s="151">
        <f t="shared" si="2"/>
        <v>0</v>
      </c>
      <c r="I44" s="154"/>
      <c r="J44" s="151">
        <f t="shared" si="3"/>
        <v>0</v>
      </c>
      <c r="K44" s="154"/>
      <c r="L44" s="151">
        <f t="shared" si="4"/>
        <v>0</v>
      </c>
      <c r="M44" s="178"/>
      <c r="N44" s="170">
        <f t="shared" si="5"/>
        <v>0</v>
      </c>
      <c r="O44" s="169"/>
      <c r="P44" s="171">
        <f t="shared" si="6"/>
        <v>0</v>
      </c>
      <c r="Q44" s="172"/>
      <c r="R44" s="175">
        <f t="shared" si="7"/>
        <v>0</v>
      </c>
      <c r="S44" s="191">
        <f t="shared" si="16"/>
        <v>0</v>
      </c>
      <c r="T44" s="194">
        <f t="shared" si="19"/>
        <v>0</v>
      </c>
      <c r="U44" s="153"/>
      <c r="V44" s="193">
        <f t="shared" si="9"/>
        <v>0</v>
      </c>
      <c r="W44" s="154"/>
      <c r="X44" s="193">
        <f t="shared" si="10"/>
        <v>0</v>
      </c>
      <c r="Y44" s="154"/>
      <c r="Z44" s="193">
        <f t="shared" si="11"/>
        <v>0</v>
      </c>
      <c r="AA44" s="154"/>
      <c r="AB44" s="193">
        <f t="shared" si="12"/>
        <v>0</v>
      </c>
      <c r="AC44" s="154"/>
      <c r="AD44" s="193">
        <f t="shared" si="13"/>
        <v>0</v>
      </c>
      <c r="AE44" s="178"/>
      <c r="AF44" s="193">
        <f t="shared" si="14"/>
        <v>0</v>
      </c>
      <c r="AG44" s="208">
        <f t="shared" si="20"/>
        <v>0</v>
      </c>
      <c r="AH44" s="209">
        <f t="shared" si="21"/>
        <v>0</v>
      </c>
    </row>
    <row r="45" s="48" customFormat="1" hidden="1" spans="1:34">
      <c r="A45" s="152" t="s">
        <v>160</v>
      </c>
      <c r="B45" s="156">
        <v>0.99</v>
      </c>
      <c r="C45" s="153"/>
      <c r="D45" s="149">
        <f t="shared" si="0"/>
        <v>0</v>
      </c>
      <c r="E45" s="154"/>
      <c r="F45" s="151">
        <f t="shared" si="1"/>
        <v>0</v>
      </c>
      <c r="G45" s="154"/>
      <c r="H45" s="151">
        <f t="shared" si="2"/>
        <v>0</v>
      </c>
      <c r="I45" s="154"/>
      <c r="J45" s="151">
        <f t="shared" si="3"/>
        <v>0</v>
      </c>
      <c r="K45" s="154"/>
      <c r="L45" s="151">
        <f t="shared" si="4"/>
        <v>0</v>
      </c>
      <c r="M45" s="178"/>
      <c r="N45" s="170">
        <f t="shared" si="5"/>
        <v>0</v>
      </c>
      <c r="O45" s="172"/>
      <c r="P45" s="171">
        <f t="shared" si="6"/>
        <v>0</v>
      </c>
      <c r="Q45" s="172"/>
      <c r="R45" s="175">
        <f t="shared" si="7"/>
        <v>0</v>
      </c>
      <c r="S45" s="191">
        <f t="shared" si="16"/>
        <v>0</v>
      </c>
      <c r="T45" s="194">
        <f t="shared" si="19"/>
        <v>0</v>
      </c>
      <c r="U45" s="153"/>
      <c r="V45" s="193">
        <f t="shared" si="9"/>
        <v>0</v>
      </c>
      <c r="W45" s="154"/>
      <c r="X45" s="193">
        <f t="shared" si="10"/>
        <v>0</v>
      </c>
      <c r="Y45" s="154"/>
      <c r="Z45" s="193">
        <f t="shared" si="11"/>
        <v>0</v>
      </c>
      <c r="AA45" s="154"/>
      <c r="AB45" s="193">
        <f t="shared" si="12"/>
        <v>0</v>
      </c>
      <c r="AC45" s="154"/>
      <c r="AD45" s="193">
        <f t="shared" si="13"/>
        <v>0</v>
      </c>
      <c r="AE45" s="178"/>
      <c r="AF45" s="193">
        <f t="shared" si="14"/>
        <v>0</v>
      </c>
      <c r="AG45" s="208">
        <f t="shared" si="20"/>
        <v>0</v>
      </c>
      <c r="AH45" s="209">
        <f t="shared" si="21"/>
        <v>0</v>
      </c>
    </row>
    <row r="46" s="48" customFormat="1" hidden="1" spans="1:34">
      <c r="A46" s="159" t="s">
        <v>161</v>
      </c>
      <c r="B46" s="156">
        <v>0.9</v>
      </c>
      <c r="C46" s="153"/>
      <c r="D46" s="149">
        <f t="shared" si="0"/>
        <v>0</v>
      </c>
      <c r="E46" s="154"/>
      <c r="F46" s="151">
        <f t="shared" si="1"/>
        <v>0</v>
      </c>
      <c r="G46" s="154"/>
      <c r="H46" s="151">
        <f t="shared" si="2"/>
        <v>0</v>
      </c>
      <c r="I46" s="154"/>
      <c r="J46" s="151">
        <f t="shared" si="3"/>
        <v>0</v>
      </c>
      <c r="K46" s="154"/>
      <c r="L46" s="151">
        <f t="shared" si="4"/>
        <v>0</v>
      </c>
      <c r="M46" s="178"/>
      <c r="N46" s="170">
        <f t="shared" si="5"/>
        <v>0</v>
      </c>
      <c r="O46" s="172"/>
      <c r="P46" s="171">
        <f t="shared" si="6"/>
        <v>0</v>
      </c>
      <c r="Q46" s="172"/>
      <c r="R46" s="175">
        <f t="shared" si="7"/>
        <v>0</v>
      </c>
      <c r="S46" s="191">
        <f t="shared" si="16"/>
        <v>0</v>
      </c>
      <c r="T46" s="194">
        <f t="shared" ref="T46:T70" si="32">IF($S$4=0,0,S46/$S$4)</f>
        <v>0</v>
      </c>
      <c r="U46" s="153"/>
      <c r="V46" s="193">
        <f t="shared" si="9"/>
        <v>0</v>
      </c>
      <c r="W46" s="154"/>
      <c r="X46" s="193">
        <f t="shared" si="10"/>
        <v>0</v>
      </c>
      <c r="Y46" s="154"/>
      <c r="Z46" s="193">
        <f t="shared" si="11"/>
        <v>0</v>
      </c>
      <c r="AA46" s="154"/>
      <c r="AB46" s="193">
        <f t="shared" si="12"/>
        <v>0</v>
      </c>
      <c r="AC46" s="154"/>
      <c r="AD46" s="193">
        <f t="shared" si="13"/>
        <v>0</v>
      </c>
      <c r="AE46" s="178"/>
      <c r="AF46" s="193">
        <f t="shared" si="14"/>
        <v>0</v>
      </c>
      <c r="AG46" s="191">
        <f t="shared" si="20"/>
        <v>0</v>
      </c>
      <c r="AH46" s="209">
        <f t="shared" si="21"/>
        <v>0</v>
      </c>
    </row>
    <row r="47" s="48" customFormat="1" hidden="1" spans="1:34">
      <c r="A47" s="159" t="s">
        <v>162</v>
      </c>
      <c r="B47" s="156">
        <v>0.99</v>
      </c>
      <c r="C47" s="153"/>
      <c r="D47" s="149">
        <f t="shared" si="0"/>
        <v>0</v>
      </c>
      <c r="E47" s="154"/>
      <c r="F47" s="151">
        <f t="shared" si="1"/>
        <v>0</v>
      </c>
      <c r="G47" s="154"/>
      <c r="H47" s="151">
        <f t="shared" si="2"/>
        <v>0</v>
      </c>
      <c r="I47" s="154"/>
      <c r="J47" s="151">
        <f t="shared" si="3"/>
        <v>0</v>
      </c>
      <c r="K47" s="154"/>
      <c r="L47" s="151">
        <f t="shared" si="4"/>
        <v>0</v>
      </c>
      <c r="M47" s="178"/>
      <c r="N47" s="170">
        <f t="shared" si="5"/>
        <v>0</v>
      </c>
      <c r="O47" s="172"/>
      <c r="P47" s="171">
        <f t="shared" si="6"/>
        <v>0</v>
      </c>
      <c r="Q47" s="172"/>
      <c r="R47" s="175">
        <f t="shared" si="7"/>
        <v>0</v>
      </c>
      <c r="S47" s="191">
        <f t="shared" si="16"/>
        <v>0</v>
      </c>
      <c r="T47" s="194">
        <f t="shared" si="32"/>
        <v>0</v>
      </c>
      <c r="U47" s="153"/>
      <c r="V47" s="193">
        <f t="shared" si="9"/>
        <v>0</v>
      </c>
      <c r="W47" s="154"/>
      <c r="X47" s="193">
        <f t="shared" si="10"/>
        <v>0</v>
      </c>
      <c r="Y47" s="154"/>
      <c r="Z47" s="193">
        <f t="shared" si="11"/>
        <v>0</v>
      </c>
      <c r="AA47" s="154"/>
      <c r="AB47" s="193">
        <f t="shared" si="12"/>
        <v>0</v>
      </c>
      <c r="AC47" s="154"/>
      <c r="AD47" s="193">
        <f t="shared" si="13"/>
        <v>0</v>
      </c>
      <c r="AE47" s="178"/>
      <c r="AF47" s="193">
        <f t="shared" si="14"/>
        <v>0</v>
      </c>
      <c r="AG47" s="208">
        <f t="shared" si="20"/>
        <v>0</v>
      </c>
      <c r="AH47" s="209">
        <f t="shared" si="21"/>
        <v>0</v>
      </c>
    </row>
    <row r="48" s="48" customFormat="1" hidden="1" spans="1:34">
      <c r="A48" s="159" t="s">
        <v>163</v>
      </c>
      <c r="B48" s="156">
        <v>0.99</v>
      </c>
      <c r="C48" s="153"/>
      <c r="D48" s="149">
        <f t="shared" si="0"/>
        <v>0</v>
      </c>
      <c r="E48" s="154"/>
      <c r="F48" s="151">
        <f t="shared" si="1"/>
        <v>0</v>
      </c>
      <c r="G48" s="154"/>
      <c r="H48" s="151">
        <f t="shared" si="2"/>
        <v>0</v>
      </c>
      <c r="I48" s="154"/>
      <c r="J48" s="151">
        <f t="shared" si="3"/>
        <v>0</v>
      </c>
      <c r="K48" s="154"/>
      <c r="L48" s="151">
        <f t="shared" si="4"/>
        <v>0</v>
      </c>
      <c r="M48" s="178"/>
      <c r="N48" s="170">
        <f t="shared" si="5"/>
        <v>0</v>
      </c>
      <c r="O48" s="172"/>
      <c r="P48" s="171">
        <f t="shared" si="6"/>
        <v>0</v>
      </c>
      <c r="Q48" s="172"/>
      <c r="R48" s="175">
        <f t="shared" si="7"/>
        <v>0</v>
      </c>
      <c r="S48" s="191">
        <f t="shared" si="16"/>
        <v>0</v>
      </c>
      <c r="T48" s="194">
        <f t="shared" si="32"/>
        <v>0</v>
      </c>
      <c r="U48" s="153"/>
      <c r="V48" s="193">
        <f t="shared" si="9"/>
        <v>0</v>
      </c>
      <c r="W48" s="154"/>
      <c r="X48" s="193">
        <f t="shared" si="10"/>
        <v>0</v>
      </c>
      <c r="Y48" s="154"/>
      <c r="Z48" s="193">
        <f t="shared" si="11"/>
        <v>0</v>
      </c>
      <c r="AA48" s="154"/>
      <c r="AB48" s="193">
        <f t="shared" si="12"/>
        <v>0</v>
      </c>
      <c r="AC48" s="154"/>
      <c r="AD48" s="193">
        <f t="shared" si="13"/>
        <v>0</v>
      </c>
      <c r="AE48" s="178"/>
      <c r="AF48" s="193">
        <f t="shared" si="14"/>
        <v>0</v>
      </c>
      <c r="AG48" s="208">
        <f t="shared" si="20"/>
        <v>0</v>
      </c>
      <c r="AH48" s="209">
        <f t="shared" si="21"/>
        <v>0</v>
      </c>
    </row>
    <row r="49" s="48" customFormat="1" hidden="1" spans="1:34">
      <c r="A49" s="159" t="s">
        <v>164</v>
      </c>
      <c r="B49" s="156">
        <v>0.99</v>
      </c>
      <c r="C49" s="153"/>
      <c r="D49" s="149">
        <f t="shared" si="0"/>
        <v>0</v>
      </c>
      <c r="E49" s="154"/>
      <c r="F49" s="151">
        <f t="shared" si="1"/>
        <v>0</v>
      </c>
      <c r="G49" s="154"/>
      <c r="H49" s="151">
        <f t="shared" si="2"/>
        <v>0</v>
      </c>
      <c r="I49" s="154"/>
      <c r="J49" s="151">
        <f t="shared" si="3"/>
        <v>0</v>
      </c>
      <c r="K49" s="154"/>
      <c r="L49" s="151">
        <f t="shared" si="4"/>
        <v>0</v>
      </c>
      <c r="M49" s="178"/>
      <c r="N49" s="170">
        <f t="shared" si="5"/>
        <v>0</v>
      </c>
      <c r="O49" s="172"/>
      <c r="P49" s="171">
        <f t="shared" si="6"/>
        <v>0</v>
      </c>
      <c r="Q49" s="172"/>
      <c r="R49" s="175">
        <f t="shared" si="7"/>
        <v>0</v>
      </c>
      <c r="S49" s="191">
        <f t="shared" si="16"/>
        <v>0</v>
      </c>
      <c r="T49" s="194">
        <f t="shared" si="32"/>
        <v>0</v>
      </c>
      <c r="U49" s="153"/>
      <c r="V49" s="193">
        <f t="shared" si="9"/>
        <v>0</v>
      </c>
      <c r="W49" s="154"/>
      <c r="X49" s="193">
        <f t="shared" si="10"/>
        <v>0</v>
      </c>
      <c r="Y49" s="154"/>
      <c r="Z49" s="193">
        <f t="shared" si="11"/>
        <v>0</v>
      </c>
      <c r="AA49" s="154"/>
      <c r="AB49" s="193">
        <f t="shared" si="12"/>
        <v>0</v>
      </c>
      <c r="AC49" s="154"/>
      <c r="AD49" s="193">
        <f t="shared" si="13"/>
        <v>0</v>
      </c>
      <c r="AE49" s="178"/>
      <c r="AF49" s="193">
        <f t="shared" si="14"/>
        <v>0</v>
      </c>
      <c r="AG49" s="208">
        <f t="shared" si="20"/>
        <v>0</v>
      </c>
      <c r="AH49" s="209">
        <f t="shared" si="21"/>
        <v>0</v>
      </c>
    </row>
    <row r="50" s="48" customFormat="1" hidden="1" spans="1:34">
      <c r="A50" s="157" t="s">
        <v>165</v>
      </c>
      <c r="B50" s="156">
        <v>0.99</v>
      </c>
      <c r="C50" s="153"/>
      <c r="D50" s="149">
        <f t="shared" si="0"/>
        <v>0</v>
      </c>
      <c r="E50" s="154"/>
      <c r="F50" s="151">
        <f t="shared" si="1"/>
        <v>0</v>
      </c>
      <c r="G50" s="154"/>
      <c r="H50" s="151">
        <f t="shared" si="2"/>
        <v>0</v>
      </c>
      <c r="I50" s="154"/>
      <c r="J50" s="151">
        <f t="shared" si="3"/>
        <v>0</v>
      </c>
      <c r="K50" s="154"/>
      <c r="L50" s="151">
        <f t="shared" si="4"/>
        <v>0</v>
      </c>
      <c r="M50" s="178"/>
      <c r="N50" s="170">
        <f t="shared" si="5"/>
        <v>0</v>
      </c>
      <c r="O50" s="172"/>
      <c r="P50" s="171">
        <f t="shared" si="6"/>
        <v>0</v>
      </c>
      <c r="Q50" s="172"/>
      <c r="R50" s="175">
        <f t="shared" si="7"/>
        <v>0</v>
      </c>
      <c r="S50" s="191">
        <f t="shared" si="16"/>
        <v>0</v>
      </c>
      <c r="T50" s="194">
        <f t="shared" si="32"/>
        <v>0</v>
      </c>
      <c r="U50" s="153"/>
      <c r="V50" s="193">
        <f t="shared" si="9"/>
        <v>0</v>
      </c>
      <c r="W50" s="154"/>
      <c r="X50" s="193">
        <f t="shared" si="10"/>
        <v>0</v>
      </c>
      <c r="Y50" s="154"/>
      <c r="Z50" s="193">
        <f t="shared" si="11"/>
        <v>0</v>
      </c>
      <c r="AA50" s="154"/>
      <c r="AB50" s="193">
        <f t="shared" si="12"/>
        <v>0</v>
      </c>
      <c r="AC50" s="154"/>
      <c r="AD50" s="193">
        <f t="shared" si="13"/>
        <v>0</v>
      </c>
      <c r="AE50" s="178"/>
      <c r="AF50" s="193">
        <f t="shared" si="14"/>
        <v>0</v>
      </c>
      <c r="AG50" s="208">
        <f t="shared" si="20"/>
        <v>0</v>
      </c>
      <c r="AH50" s="209">
        <f t="shared" si="21"/>
        <v>0</v>
      </c>
    </row>
    <row r="51" s="48" customFormat="1" hidden="1" spans="1:34">
      <c r="A51" s="157" t="s">
        <v>166</v>
      </c>
      <c r="B51" s="156">
        <v>0.8</v>
      </c>
      <c r="C51" s="153"/>
      <c r="D51" s="149">
        <f t="shared" si="0"/>
        <v>0</v>
      </c>
      <c r="E51" s="154"/>
      <c r="F51" s="151">
        <f t="shared" si="1"/>
        <v>0</v>
      </c>
      <c r="G51" s="154"/>
      <c r="H51" s="151">
        <f t="shared" si="2"/>
        <v>0</v>
      </c>
      <c r="I51" s="154"/>
      <c r="J51" s="151">
        <f t="shared" si="3"/>
        <v>0</v>
      </c>
      <c r="K51" s="154"/>
      <c r="L51" s="151">
        <f t="shared" si="4"/>
        <v>0</v>
      </c>
      <c r="M51" s="178"/>
      <c r="N51" s="170">
        <f t="shared" si="5"/>
        <v>0</v>
      </c>
      <c r="O51" s="172"/>
      <c r="P51" s="171">
        <f t="shared" si="6"/>
        <v>0</v>
      </c>
      <c r="Q51" s="172"/>
      <c r="R51" s="175">
        <f t="shared" si="7"/>
        <v>0</v>
      </c>
      <c r="S51" s="191">
        <f t="shared" si="16"/>
        <v>0</v>
      </c>
      <c r="T51" s="194">
        <f t="shared" si="32"/>
        <v>0</v>
      </c>
      <c r="U51" s="153"/>
      <c r="V51" s="193">
        <f t="shared" si="9"/>
        <v>0</v>
      </c>
      <c r="W51" s="154"/>
      <c r="X51" s="193">
        <f t="shared" si="10"/>
        <v>0</v>
      </c>
      <c r="Y51" s="154"/>
      <c r="Z51" s="193">
        <f t="shared" si="11"/>
        <v>0</v>
      </c>
      <c r="AA51" s="154"/>
      <c r="AB51" s="193">
        <f t="shared" si="12"/>
        <v>0</v>
      </c>
      <c r="AC51" s="154"/>
      <c r="AD51" s="193">
        <f t="shared" si="13"/>
        <v>0</v>
      </c>
      <c r="AE51" s="178"/>
      <c r="AF51" s="193">
        <f t="shared" si="14"/>
        <v>0</v>
      </c>
      <c r="AG51" s="208">
        <f t="shared" si="20"/>
        <v>0</v>
      </c>
      <c r="AH51" s="209">
        <f t="shared" si="21"/>
        <v>0</v>
      </c>
    </row>
    <row r="52" s="48" customFormat="1" hidden="1" spans="1:34">
      <c r="A52" s="157" t="s">
        <v>167</v>
      </c>
      <c r="B52" s="156">
        <v>0.91</v>
      </c>
      <c r="C52" s="153"/>
      <c r="D52" s="149">
        <f t="shared" si="0"/>
        <v>0</v>
      </c>
      <c r="E52" s="154"/>
      <c r="F52" s="151">
        <f t="shared" si="1"/>
        <v>0</v>
      </c>
      <c r="G52" s="154"/>
      <c r="H52" s="151">
        <f t="shared" si="2"/>
        <v>0</v>
      </c>
      <c r="I52" s="154"/>
      <c r="J52" s="151">
        <f t="shared" si="3"/>
        <v>0</v>
      </c>
      <c r="K52" s="154"/>
      <c r="L52" s="151">
        <f t="shared" si="4"/>
        <v>0</v>
      </c>
      <c r="M52" s="178"/>
      <c r="N52" s="170">
        <f t="shared" si="5"/>
        <v>0</v>
      </c>
      <c r="O52" s="172"/>
      <c r="P52" s="171">
        <f t="shared" si="6"/>
        <v>0</v>
      </c>
      <c r="Q52" s="169"/>
      <c r="R52" s="175">
        <f t="shared" si="7"/>
        <v>0</v>
      </c>
      <c r="S52" s="191">
        <f t="shared" si="16"/>
        <v>0</v>
      </c>
      <c r="T52" s="194">
        <f t="shared" si="32"/>
        <v>0</v>
      </c>
      <c r="U52" s="153"/>
      <c r="V52" s="193">
        <f t="shared" si="9"/>
        <v>0</v>
      </c>
      <c r="W52" s="154"/>
      <c r="X52" s="193">
        <f t="shared" si="10"/>
        <v>0</v>
      </c>
      <c r="Y52" s="154"/>
      <c r="Z52" s="193">
        <f t="shared" si="11"/>
        <v>0</v>
      </c>
      <c r="AA52" s="154"/>
      <c r="AB52" s="193">
        <f t="shared" si="12"/>
        <v>0</v>
      </c>
      <c r="AC52" s="154"/>
      <c r="AD52" s="193">
        <f t="shared" si="13"/>
        <v>0</v>
      </c>
      <c r="AE52" s="178"/>
      <c r="AF52" s="193">
        <f t="shared" si="14"/>
        <v>0</v>
      </c>
      <c r="AG52" s="208">
        <f t="shared" si="20"/>
        <v>0</v>
      </c>
      <c r="AH52" s="209">
        <f t="shared" si="21"/>
        <v>0</v>
      </c>
    </row>
    <row r="53" s="48" customFormat="1" hidden="1" spans="1:34">
      <c r="A53" s="157" t="s">
        <v>168</v>
      </c>
      <c r="B53" s="156">
        <v>0.89</v>
      </c>
      <c r="C53" s="153"/>
      <c r="D53" s="149">
        <f t="shared" si="0"/>
        <v>0</v>
      </c>
      <c r="E53" s="154"/>
      <c r="F53" s="151">
        <f t="shared" si="1"/>
        <v>0</v>
      </c>
      <c r="G53" s="154"/>
      <c r="H53" s="151">
        <f t="shared" si="2"/>
        <v>0</v>
      </c>
      <c r="I53" s="154"/>
      <c r="J53" s="151">
        <f t="shared" si="3"/>
        <v>0</v>
      </c>
      <c r="K53" s="154"/>
      <c r="L53" s="151">
        <f t="shared" si="4"/>
        <v>0</v>
      </c>
      <c r="M53" s="178"/>
      <c r="N53" s="170">
        <f t="shared" si="5"/>
        <v>0</v>
      </c>
      <c r="O53" s="172"/>
      <c r="P53" s="171">
        <f t="shared" si="6"/>
        <v>0</v>
      </c>
      <c r="Q53" s="172"/>
      <c r="R53" s="175">
        <f t="shared" si="7"/>
        <v>0</v>
      </c>
      <c r="S53" s="191">
        <f t="shared" si="16"/>
        <v>0</v>
      </c>
      <c r="T53" s="194">
        <f t="shared" si="32"/>
        <v>0</v>
      </c>
      <c r="U53" s="153"/>
      <c r="V53" s="193">
        <f t="shared" si="9"/>
        <v>0</v>
      </c>
      <c r="W53" s="154"/>
      <c r="X53" s="193">
        <f t="shared" si="10"/>
        <v>0</v>
      </c>
      <c r="Y53" s="154"/>
      <c r="Z53" s="193">
        <f t="shared" si="11"/>
        <v>0</v>
      </c>
      <c r="AA53" s="154"/>
      <c r="AB53" s="193">
        <f t="shared" si="12"/>
        <v>0</v>
      </c>
      <c r="AC53" s="154"/>
      <c r="AD53" s="193">
        <f t="shared" si="13"/>
        <v>0</v>
      </c>
      <c r="AE53" s="178"/>
      <c r="AF53" s="193">
        <f t="shared" si="14"/>
        <v>0</v>
      </c>
      <c r="AG53" s="191">
        <f t="shared" si="20"/>
        <v>0</v>
      </c>
      <c r="AH53" s="209">
        <f t="shared" si="21"/>
        <v>0</v>
      </c>
    </row>
    <row r="54" s="48" customFormat="1" hidden="1" spans="1:34">
      <c r="A54" s="157" t="s">
        <v>169</v>
      </c>
      <c r="B54" s="156">
        <v>0.95</v>
      </c>
      <c r="C54" s="153"/>
      <c r="D54" s="149">
        <f t="shared" si="0"/>
        <v>0</v>
      </c>
      <c r="E54" s="154"/>
      <c r="F54" s="151">
        <f t="shared" si="1"/>
        <v>0</v>
      </c>
      <c r="G54" s="154"/>
      <c r="H54" s="151">
        <f t="shared" si="2"/>
        <v>0</v>
      </c>
      <c r="I54" s="154"/>
      <c r="J54" s="151">
        <f t="shared" si="3"/>
        <v>0</v>
      </c>
      <c r="K54" s="154"/>
      <c r="L54" s="151">
        <f t="shared" si="4"/>
        <v>0</v>
      </c>
      <c r="M54" s="178"/>
      <c r="N54" s="170">
        <f t="shared" si="5"/>
        <v>0</v>
      </c>
      <c r="O54" s="172"/>
      <c r="P54" s="171">
        <f t="shared" si="6"/>
        <v>0</v>
      </c>
      <c r="Q54" s="172"/>
      <c r="R54" s="175">
        <f t="shared" si="7"/>
        <v>0</v>
      </c>
      <c r="S54" s="191">
        <f t="shared" si="16"/>
        <v>0</v>
      </c>
      <c r="T54" s="194">
        <f t="shared" si="32"/>
        <v>0</v>
      </c>
      <c r="U54" s="153"/>
      <c r="V54" s="193">
        <f t="shared" si="9"/>
        <v>0</v>
      </c>
      <c r="W54" s="154"/>
      <c r="X54" s="193">
        <f t="shared" si="10"/>
        <v>0</v>
      </c>
      <c r="Y54" s="154"/>
      <c r="Z54" s="193">
        <f t="shared" si="11"/>
        <v>0</v>
      </c>
      <c r="AA54" s="154"/>
      <c r="AB54" s="193">
        <f t="shared" si="12"/>
        <v>0</v>
      </c>
      <c r="AC54" s="154"/>
      <c r="AD54" s="193">
        <f t="shared" si="13"/>
        <v>0</v>
      </c>
      <c r="AE54" s="178"/>
      <c r="AF54" s="193">
        <f t="shared" si="14"/>
        <v>0</v>
      </c>
      <c r="AG54" s="208">
        <f t="shared" si="20"/>
        <v>0</v>
      </c>
      <c r="AH54" s="209">
        <f t="shared" si="21"/>
        <v>0</v>
      </c>
    </row>
    <row r="55" s="48" customFormat="1" hidden="1" spans="1:34">
      <c r="A55" s="157" t="s">
        <v>170</v>
      </c>
      <c r="B55" s="156">
        <v>0.89</v>
      </c>
      <c r="C55" s="153"/>
      <c r="D55" s="149">
        <f t="shared" si="0"/>
        <v>0</v>
      </c>
      <c r="E55" s="154"/>
      <c r="F55" s="151">
        <f t="shared" si="1"/>
        <v>0</v>
      </c>
      <c r="G55" s="154"/>
      <c r="H55" s="151">
        <f t="shared" si="2"/>
        <v>0</v>
      </c>
      <c r="I55" s="154"/>
      <c r="J55" s="151">
        <f t="shared" si="3"/>
        <v>0</v>
      </c>
      <c r="K55" s="154"/>
      <c r="L55" s="151">
        <f t="shared" si="4"/>
        <v>0</v>
      </c>
      <c r="M55" s="178"/>
      <c r="N55" s="170">
        <f t="shared" si="5"/>
        <v>0</v>
      </c>
      <c r="O55" s="172"/>
      <c r="P55" s="171">
        <f t="shared" si="6"/>
        <v>0</v>
      </c>
      <c r="Q55" s="172"/>
      <c r="R55" s="175">
        <f t="shared" si="7"/>
        <v>0</v>
      </c>
      <c r="S55" s="191">
        <f t="shared" si="16"/>
        <v>0</v>
      </c>
      <c r="T55" s="194">
        <f t="shared" si="32"/>
        <v>0</v>
      </c>
      <c r="U55" s="153"/>
      <c r="V55" s="193">
        <f t="shared" si="9"/>
        <v>0</v>
      </c>
      <c r="W55" s="154"/>
      <c r="X55" s="193">
        <f t="shared" si="10"/>
        <v>0</v>
      </c>
      <c r="Y55" s="154"/>
      <c r="Z55" s="193">
        <f t="shared" si="11"/>
        <v>0</v>
      </c>
      <c r="AA55" s="154"/>
      <c r="AB55" s="193">
        <f t="shared" si="12"/>
        <v>0</v>
      </c>
      <c r="AC55" s="154"/>
      <c r="AD55" s="193">
        <f t="shared" si="13"/>
        <v>0</v>
      </c>
      <c r="AE55" s="178"/>
      <c r="AF55" s="193">
        <f t="shared" si="14"/>
        <v>0</v>
      </c>
      <c r="AG55" s="208">
        <f t="shared" si="20"/>
        <v>0</v>
      </c>
      <c r="AH55" s="209">
        <f t="shared" si="21"/>
        <v>0</v>
      </c>
    </row>
    <row r="56" s="48" customFormat="1" hidden="1" spans="1:34">
      <c r="A56" s="157" t="s">
        <v>171</v>
      </c>
      <c r="B56" s="156">
        <v>0.97</v>
      </c>
      <c r="C56" s="153"/>
      <c r="D56" s="149">
        <f t="shared" si="0"/>
        <v>0</v>
      </c>
      <c r="E56" s="154"/>
      <c r="F56" s="151">
        <f t="shared" si="1"/>
        <v>0</v>
      </c>
      <c r="G56" s="154"/>
      <c r="H56" s="151">
        <f t="shared" si="2"/>
        <v>0</v>
      </c>
      <c r="I56" s="154"/>
      <c r="J56" s="151">
        <f t="shared" si="3"/>
        <v>0</v>
      </c>
      <c r="K56" s="154"/>
      <c r="L56" s="151">
        <f t="shared" si="4"/>
        <v>0</v>
      </c>
      <c r="M56" s="178"/>
      <c r="N56" s="170">
        <f t="shared" si="5"/>
        <v>0</v>
      </c>
      <c r="O56" s="172"/>
      <c r="P56" s="171">
        <f t="shared" si="6"/>
        <v>0</v>
      </c>
      <c r="Q56" s="172"/>
      <c r="R56" s="175">
        <f t="shared" si="7"/>
        <v>0</v>
      </c>
      <c r="S56" s="191">
        <f t="shared" si="16"/>
        <v>0</v>
      </c>
      <c r="T56" s="194">
        <f t="shared" si="32"/>
        <v>0</v>
      </c>
      <c r="U56" s="153"/>
      <c r="V56" s="193">
        <f t="shared" si="9"/>
        <v>0</v>
      </c>
      <c r="W56" s="154"/>
      <c r="X56" s="193">
        <f t="shared" si="10"/>
        <v>0</v>
      </c>
      <c r="Y56" s="154"/>
      <c r="Z56" s="193">
        <f t="shared" si="11"/>
        <v>0</v>
      </c>
      <c r="AA56" s="154"/>
      <c r="AB56" s="193">
        <f t="shared" si="12"/>
        <v>0</v>
      </c>
      <c r="AC56" s="154"/>
      <c r="AD56" s="193">
        <f t="shared" si="13"/>
        <v>0</v>
      </c>
      <c r="AE56" s="178"/>
      <c r="AF56" s="193">
        <f t="shared" si="14"/>
        <v>0</v>
      </c>
      <c r="AG56" s="208">
        <f t="shared" si="20"/>
        <v>0</v>
      </c>
      <c r="AH56" s="209">
        <f t="shared" si="21"/>
        <v>0</v>
      </c>
    </row>
    <row r="57" s="48" customFormat="1" hidden="1" spans="1:34">
      <c r="A57" s="158" t="s">
        <v>172</v>
      </c>
      <c r="B57" s="156">
        <v>0.99</v>
      </c>
      <c r="C57" s="153"/>
      <c r="D57" s="149">
        <f t="shared" si="0"/>
        <v>0</v>
      </c>
      <c r="E57" s="154"/>
      <c r="F57" s="151">
        <f t="shared" si="1"/>
        <v>0</v>
      </c>
      <c r="G57" s="154"/>
      <c r="H57" s="151">
        <f t="shared" si="2"/>
        <v>0</v>
      </c>
      <c r="I57" s="154"/>
      <c r="J57" s="151">
        <f t="shared" si="3"/>
        <v>0</v>
      </c>
      <c r="K57" s="154"/>
      <c r="L57" s="151">
        <f t="shared" si="4"/>
        <v>0</v>
      </c>
      <c r="M57" s="178"/>
      <c r="N57" s="170">
        <f t="shared" si="5"/>
        <v>0</v>
      </c>
      <c r="O57" s="169"/>
      <c r="P57" s="171">
        <f t="shared" si="6"/>
        <v>0</v>
      </c>
      <c r="Q57" s="172"/>
      <c r="R57" s="175">
        <f t="shared" si="7"/>
        <v>0</v>
      </c>
      <c r="S57" s="191">
        <f t="shared" si="16"/>
        <v>0</v>
      </c>
      <c r="T57" s="194">
        <f t="shared" ref="T57:T60" si="33">IF($S$4=0,0,S57/$S$4)</f>
        <v>0</v>
      </c>
      <c r="U57" s="153"/>
      <c r="V57" s="193">
        <f t="shared" si="9"/>
        <v>0</v>
      </c>
      <c r="W57" s="154"/>
      <c r="X57" s="193">
        <f t="shared" si="10"/>
        <v>0</v>
      </c>
      <c r="Y57" s="154"/>
      <c r="Z57" s="193">
        <f t="shared" si="11"/>
        <v>0</v>
      </c>
      <c r="AA57" s="154"/>
      <c r="AB57" s="193">
        <f t="shared" si="12"/>
        <v>0</v>
      </c>
      <c r="AC57" s="154"/>
      <c r="AD57" s="193">
        <f t="shared" si="13"/>
        <v>0</v>
      </c>
      <c r="AE57" s="178"/>
      <c r="AF57" s="193">
        <f t="shared" si="14"/>
        <v>0</v>
      </c>
      <c r="AG57" s="208">
        <f t="shared" ref="AG57:AG60" si="34">AF57+Z57+X57+V57+AB57+AD57</f>
        <v>0</v>
      </c>
      <c r="AH57" s="209">
        <f t="shared" ref="AH57:AH60" si="35">IF($AG$4=0,0,AG57/$AG$4)</f>
        <v>0</v>
      </c>
    </row>
    <row r="58" s="48" customFormat="1" hidden="1" spans="1:34">
      <c r="A58" s="158" t="s">
        <v>173</v>
      </c>
      <c r="B58" s="156">
        <v>0.99</v>
      </c>
      <c r="C58" s="153"/>
      <c r="D58" s="149">
        <f t="shared" si="0"/>
        <v>0</v>
      </c>
      <c r="E58" s="154"/>
      <c r="F58" s="151">
        <f t="shared" si="1"/>
        <v>0</v>
      </c>
      <c r="G58" s="154"/>
      <c r="H58" s="151">
        <f t="shared" si="2"/>
        <v>0</v>
      </c>
      <c r="I58" s="154"/>
      <c r="J58" s="151">
        <f t="shared" si="3"/>
        <v>0</v>
      </c>
      <c r="K58" s="154"/>
      <c r="L58" s="151">
        <f t="shared" si="4"/>
        <v>0</v>
      </c>
      <c r="M58" s="178"/>
      <c r="N58" s="170">
        <f t="shared" si="5"/>
        <v>0</v>
      </c>
      <c r="O58" s="172"/>
      <c r="P58" s="171">
        <f t="shared" si="6"/>
        <v>0</v>
      </c>
      <c r="Q58" s="172"/>
      <c r="R58" s="175">
        <f t="shared" si="7"/>
        <v>0</v>
      </c>
      <c r="S58" s="191">
        <f t="shared" si="16"/>
        <v>0</v>
      </c>
      <c r="T58" s="194">
        <f t="shared" si="33"/>
        <v>0</v>
      </c>
      <c r="U58" s="153"/>
      <c r="V58" s="193">
        <f t="shared" si="9"/>
        <v>0</v>
      </c>
      <c r="W58" s="154"/>
      <c r="X58" s="193">
        <f t="shared" si="10"/>
        <v>0</v>
      </c>
      <c r="Y58" s="154"/>
      <c r="Z58" s="193">
        <f t="shared" si="11"/>
        <v>0</v>
      </c>
      <c r="AA58" s="154"/>
      <c r="AB58" s="193">
        <f t="shared" si="12"/>
        <v>0</v>
      </c>
      <c r="AC58" s="154"/>
      <c r="AD58" s="193">
        <f t="shared" si="13"/>
        <v>0</v>
      </c>
      <c r="AE58" s="178"/>
      <c r="AF58" s="193">
        <f t="shared" si="14"/>
        <v>0</v>
      </c>
      <c r="AG58" s="208">
        <f t="shared" si="34"/>
        <v>0</v>
      </c>
      <c r="AH58" s="209">
        <f t="shared" si="35"/>
        <v>0</v>
      </c>
    </row>
    <row r="59" s="48" customFormat="1" hidden="1" spans="1:34">
      <c r="A59" s="158" t="s">
        <v>174</v>
      </c>
      <c r="B59" s="156">
        <v>0.99</v>
      </c>
      <c r="C59" s="153"/>
      <c r="D59" s="149">
        <f t="shared" si="0"/>
        <v>0</v>
      </c>
      <c r="E59" s="154"/>
      <c r="F59" s="151">
        <f t="shared" si="1"/>
        <v>0</v>
      </c>
      <c r="G59" s="154"/>
      <c r="H59" s="151">
        <f t="shared" si="2"/>
        <v>0</v>
      </c>
      <c r="I59" s="154"/>
      <c r="J59" s="151">
        <f t="shared" si="3"/>
        <v>0</v>
      </c>
      <c r="K59" s="154"/>
      <c r="L59" s="151">
        <f t="shared" si="4"/>
        <v>0</v>
      </c>
      <c r="M59" s="178"/>
      <c r="N59" s="170">
        <f t="shared" si="5"/>
        <v>0</v>
      </c>
      <c r="O59" s="172"/>
      <c r="P59" s="171">
        <f t="shared" si="6"/>
        <v>0</v>
      </c>
      <c r="Q59" s="172"/>
      <c r="R59" s="175">
        <f t="shared" si="7"/>
        <v>0</v>
      </c>
      <c r="S59" s="191">
        <f t="shared" si="16"/>
        <v>0</v>
      </c>
      <c r="T59" s="194">
        <f t="shared" si="33"/>
        <v>0</v>
      </c>
      <c r="U59" s="153"/>
      <c r="V59" s="193">
        <f t="shared" si="9"/>
        <v>0</v>
      </c>
      <c r="W59" s="154"/>
      <c r="X59" s="193">
        <f t="shared" si="10"/>
        <v>0</v>
      </c>
      <c r="Y59" s="154"/>
      <c r="Z59" s="193">
        <f t="shared" si="11"/>
        <v>0</v>
      </c>
      <c r="AA59" s="154"/>
      <c r="AB59" s="193">
        <f t="shared" si="12"/>
        <v>0</v>
      </c>
      <c r="AC59" s="154"/>
      <c r="AD59" s="193">
        <f t="shared" si="13"/>
        <v>0</v>
      </c>
      <c r="AE59" s="178"/>
      <c r="AF59" s="193">
        <f t="shared" si="14"/>
        <v>0</v>
      </c>
      <c r="AG59" s="208">
        <f t="shared" si="34"/>
        <v>0</v>
      </c>
      <c r="AH59" s="209">
        <f t="shared" si="35"/>
        <v>0</v>
      </c>
    </row>
    <row r="60" s="48" customFormat="1" hidden="1" spans="1:34">
      <c r="A60" s="152" t="s">
        <v>175</v>
      </c>
      <c r="B60" s="156">
        <v>0.9</v>
      </c>
      <c r="C60" s="153"/>
      <c r="D60" s="149">
        <f t="shared" si="0"/>
        <v>0</v>
      </c>
      <c r="E60" s="154"/>
      <c r="F60" s="151">
        <f t="shared" si="1"/>
        <v>0</v>
      </c>
      <c r="G60" s="154"/>
      <c r="H60" s="151">
        <f t="shared" si="2"/>
        <v>0</v>
      </c>
      <c r="I60" s="154"/>
      <c r="J60" s="151">
        <f t="shared" si="3"/>
        <v>0</v>
      </c>
      <c r="K60" s="154"/>
      <c r="L60" s="151">
        <f t="shared" si="4"/>
        <v>0</v>
      </c>
      <c r="M60" s="178"/>
      <c r="N60" s="170">
        <f t="shared" si="5"/>
        <v>0</v>
      </c>
      <c r="O60" s="172"/>
      <c r="P60" s="171">
        <f t="shared" si="6"/>
        <v>0</v>
      </c>
      <c r="Q60" s="172"/>
      <c r="R60" s="175">
        <f t="shared" si="7"/>
        <v>0</v>
      </c>
      <c r="S60" s="191">
        <f t="shared" si="16"/>
        <v>0</v>
      </c>
      <c r="T60" s="194">
        <f t="shared" si="33"/>
        <v>0</v>
      </c>
      <c r="U60" s="153"/>
      <c r="V60" s="193">
        <f t="shared" si="9"/>
        <v>0</v>
      </c>
      <c r="W60" s="154"/>
      <c r="X60" s="193">
        <f t="shared" si="10"/>
        <v>0</v>
      </c>
      <c r="Y60" s="154"/>
      <c r="Z60" s="193">
        <f t="shared" si="11"/>
        <v>0</v>
      </c>
      <c r="AA60" s="154"/>
      <c r="AB60" s="193">
        <f t="shared" si="12"/>
        <v>0</v>
      </c>
      <c r="AC60" s="154"/>
      <c r="AD60" s="193">
        <f t="shared" si="13"/>
        <v>0</v>
      </c>
      <c r="AE60" s="178"/>
      <c r="AF60" s="193">
        <f t="shared" si="14"/>
        <v>0</v>
      </c>
      <c r="AG60" s="208">
        <f t="shared" si="34"/>
        <v>0</v>
      </c>
      <c r="AH60" s="209">
        <f t="shared" si="35"/>
        <v>0</v>
      </c>
    </row>
    <row r="61" s="48" customFormat="1" hidden="1" spans="1:34">
      <c r="A61" s="152" t="s">
        <v>176</v>
      </c>
      <c r="B61" s="155">
        <v>0.9</v>
      </c>
      <c r="C61" s="153"/>
      <c r="D61" s="149">
        <f t="shared" si="0"/>
        <v>0</v>
      </c>
      <c r="E61" s="154"/>
      <c r="F61" s="151">
        <f t="shared" si="1"/>
        <v>0</v>
      </c>
      <c r="G61" s="154"/>
      <c r="H61" s="151">
        <f t="shared" si="2"/>
        <v>0</v>
      </c>
      <c r="I61" s="154"/>
      <c r="J61" s="151">
        <f t="shared" si="3"/>
        <v>0</v>
      </c>
      <c r="K61" s="154"/>
      <c r="L61" s="151">
        <f t="shared" si="4"/>
        <v>0</v>
      </c>
      <c r="M61" s="178"/>
      <c r="N61" s="170">
        <f t="shared" si="5"/>
        <v>0</v>
      </c>
      <c r="O61" s="172"/>
      <c r="P61" s="171">
        <f t="shared" si="6"/>
        <v>0</v>
      </c>
      <c r="Q61" s="172"/>
      <c r="R61" s="175">
        <f t="shared" si="7"/>
        <v>0</v>
      </c>
      <c r="S61" s="191">
        <f t="shared" si="16"/>
        <v>0</v>
      </c>
      <c r="T61" s="194">
        <f t="shared" si="32"/>
        <v>0</v>
      </c>
      <c r="U61" s="153"/>
      <c r="V61" s="193">
        <f t="shared" si="9"/>
        <v>0</v>
      </c>
      <c r="W61" s="154"/>
      <c r="X61" s="193">
        <f t="shared" si="10"/>
        <v>0</v>
      </c>
      <c r="Y61" s="154"/>
      <c r="Z61" s="193">
        <f t="shared" si="11"/>
        <v>0</v>
      </c>
      <c r="AA61" s="154"/>
      <c r="AB61" s="193">
        <f t="shared" si="12"/>
        <v>0</v>
      </c>
      <c r="AC61" s="154"/>
      <c r="AD61" s="193">
        <f t="shared" si="13"/>
        <v>0</v>
      </c>
      <c r="AE61" s="178"/>
      <c r="AF61" s="193">
        <f t="shared" si="14"/>
        <v>0</v>
      </c>
      <c r="AG61" s="208">
        <f t="shared" si="20"/>
        <v>0</v>
      </c>
      <c r="AH61" s="209">
        <f t="shared" si="21"/>
        <v>0</v>
      </c>
    </row>
    <row r="62" s="48" customFormat="1" hidden="1" spans="1:34">
      <c r="A62" s="152" t="s">
        <v>177</v>
      </c>
      <c r="B62" s="155">
        <v>0.96</v>
      </c>
      <c r="C62" s="153"/>
      <c r="D62" s="149">
        <f t="shared" si="0"/>
        <v>0</v>
      </c>
      <c r="E62" s="154"/>
      <c r="F62" s="151">
        <f t="shared" si="1"/>
        <v>0</v>
      </c>
      <c r="G62" s="154"/>
      <c r="H62" s="151">
        <f t="shared" si="2"/>
        <v>0</v>
      </c>
      <c r="I62" s="154"/>
      <c r="J62" s="151">
        <f t="shared" si="3"/>
        <v>0</v>
      </c>
      <c r="K62" s="154"/>
      <c r="L62" s="151">
        <f t="shared" si="4"/>
        <v>0</v>
      </c>
      <c r="M62" s="178"/>
      <c r="N62" s="170">
        <f t="shared" si="5"/>
        <v>0</v>
      </c>
      <c r="O62" s="172"/>
      <c r="P62" s="171">
        <f t="shared" si="6"/>
        <v>0</v>
      </c>
      <c r="Q62" s="172"/>
      <c r="R62" s="175">
        <f t="shared" si="7"/>
        <v>0</v>
      </c>
      <c r="S62" s="191">
        <f t="shared" si="16"/>
        <v>0</v>
      </c>
      <c r="T62" s="194">
        <f t="shared" si="32"/>
        <v>0</v>
      </c>
      <c r="U62" s="153"/>
      <c r="V62" s="193">
        <f t="shared" si="9"/>
        <v>0</v>
      </c>
      <c r="W62" s="154"/>
      <c r="X62" s="193">
        <f t="shared" si="10"/>
        <v>0</v>
      </c>
      <c r="Y62" s="154"/>
      <c r="Z62" s="193">
        <f t="shared" si="11"/>
        <v>0</v>
      </c>
      <c r="AA62" s="154"/>
      <c r="AB62" s="193">
        <f t="shared" si="12"/>
        <v>0</v>
      </c>
      <c r="AC62" s="154"/>
      <c r="AD62" s="193">
        <f t="shared" si="13"/>
        <v>0</v>
      </c>
      <c r="AE62" s="178"/>
      <c r="AF62" s="193">
        <f t="shared" si="14"/>
        <v>0</v>
      </c>
      <c r="AG62" s="191">
        <f t="shared" si="20"/>
        <v>0</v>
      </c>
      <c r="AH62" s="209">
        <f t="shared" si="21"/>
        <v>0</v>
      </c>
    </row>
    <row r="63" s="48" customFormat="1" hidden="1" spans="1:34">
      <c r="A63" s="152" t="s">
        <v>178</v>
      </c>
      <c r="B63" s="155">
        <v>0.01</v>
      </c>
      <c r="C63" s="153"/>
      <c r="D63" s="149">
        <f t="shared" si="0"/>
        <v>0</v>
      </c>
      <c r="E63" s="154"/>
      <c r="F63" s="151">
        <f t="shared" si="1"/>
        <v>0</v>
      </c>
      <c r="G63" s="154"/>
      <c r="H63" s="151">
        <f t="shared" si="2"/>
        <v>0</v>
      </c>
      <c r="I63" s="154"/>
      <c r="J63" s="151">
        <f t="shared" si="3"/>
        <v>0</v>
      </c>
      <c r="K63" s="154"/>
      <c r="L63" s="151">
        <f t="shared" si="4"/>
        <v>0</v>
      </c>
      <c r="M63" s="178"/>
      <c r="N63" s="170">
        <f t="shared" si="5"/>
        <v>0</v>
      </c>
      <c r="O63" s="172"/>
      <c r="P63" s="171">
        <f t="shared" si="6"/>
        <v>0</v>
      </c>
      <c r="Q63" s="172"/>
      <c r="R63" s="175">
        <f t="shared" si="7"/>
        <v>0</v>
      </c>
      <c r="S63" s="191">
        <f t="shared" si="16"/>
        <v>0</v>
      </c>
      <c r="T63" s="194">
        <f t="shared" si="32"/>
        <v>0</v>
      </c>
      <c r="U63" s="153"/>
      <c r="V63" s="193">
        <f t="shared" si="9"/>
        <v>0</v>
      </c>
      <c r="W63" s="154"/>
      <c r="X63" s="193">
        <f t="shared" si="10"/>
        <v>0</v>
      </c>
      <c r="Y63" s="154"/>
      <c r="Z63" s="193">
        <f t="shared" si="11"/>
        <v>0</v>
      </c>
      <c r="AA63" s="154"/>
      <c r="AB63" s="193">
        <f t="shared" si="12"/>
        <v>0</v>
      </c>
      <c r="AC63" s="154"/>
      <c r="AD63" s="193">
        <f t="shared" si="13"/>
        <v>0</v>
      </c>
      <c r="AE63" s="178"/>
      <c r="AF63" s="193">
        <f t="shared" si="14"/>
        <v>0</v>
      </c>
      <c r="AG63" s="208">
        <f t="shared" si="20"/>
        <v>0</v>
      </c>
      <c r="AH63" s="209">
        <f t="shared" si="21"/>
        <v>0</v>
      </c>
    </row>
    <row r="64" s="48" customFormat="1" hidden="1" spans="1:34">
      <c r="A64" s="152" t="s">
        <v>179</v>
      </c>
      <c r="B64" s="155">
        <v>0.01</v>
      </c>
      <c r="C64" s="153"/>
      <c r="D64" s="149">
        <f t="shared" si="0"/>
        <v>0</v>
      </c>
      <c r="E64" s="154"/>
      <c r="F64" s="151">
        <f t="shared" si="1"/>
        <v>0</v>
      </c>
      <c r="G64" s="154"/>
      <c r="H64" s="151">
        <f t="shared" si="2"/>
        <v>0</v>
      </c>
      <c r="I64" s="154"/>
      <c r="J64" s="151">
        <f t="shared" si="3"/>
        <v>0</v>
      </c>
      <c r="K64" s="154"/>
      <c r="L64" s="151">
        <f t="shared" si="4"/>
        <v>0</v>
      </c>
      <c r="M64" s="178"/>
      <c r="N64" s="170">
        <f t="shared" si="5"/>
        <v>0</v>
      </c>
      <c r="O64" s="172"/>
      <c r="P64" s="171">
        <f t="shared" si="6"/>
        <v>0</v>
      </c>
      <c r="Q64" s="172"/>
      <c r="R64" s="175">
        <f t="shared" si="7"/>
        <v>0</v>
      </c>
      <c r="S64" s="191">
        <f t="shared" si="16"/>
        <v>0</v>
      </c>
      <c r="T64" s="194">
        <f t="shared" si="32"/>
        <v>0</v>
      </c>
      <c r="U64" s="153"/>
      <c r="V64" s="193">
        <f t="shared" si="9"/>
        <v>0</v>
      </c>
      <c r="W64" s="154"/>
      <c r="X64" s="193">
        <f t="shared" si="10"/>
        <v>0</v>
      </c>
      <c r="Y64" s="154"/>
      <c r="Z64" s="193">
        <f t="shared" si="11"/>
        <v>0</v>
      </c>
      <c r="AA64" s="154"/>
      <c r="AB64" s="193">
        <f t="shared" si="12"/>
        <v>0</v>
      </c>
      <c r="AC64" s="154"/>
      <c r="AD64" s="193">
        <f t="shared" si="13"/>
        <v>0</v>
      </c>
      <c r="AE64" s="178"/>
      <c r="AF64" s="193">
        <f t="shared" si="14"/>
        <v>0</v>
      </c>
      <c r="AG64" s="208">
        <f t="shared" si="20"/>
        <v>0</v>
      </c>
      <c r="AH64" s="209">
        <f t="shared" si="21"/>
        <v>0</v>
      </c>
    </row>
    <row r="65" s="48" customFormat="1" hidden="1" spans="1:34">
      <c r="A65" s="152" t="s">
        <v>180</v>
      </c>
      <c r="B65" s="155">
        <v>0.01</v>
      </c>
      <c r="C65" s="153"/>
      <c r="D65" s="149">
        <f t="shared" si="0"/>
        <v>0</v>
      </c>
      <c r="E65" s="154"/>
      <c r="F65" s="151">
        <f t="shared" si="1"/>
        <v>0</v>
      </c>
      <c r="G65" s="154"/>
      <c r="H65" s="151">
        <f t="shared" si="2"/>
        <v>0</v>
      </c>
      <c r="I65" s="154"/>
      <c r="J65" s="151">
        <f t="shared" si="3"/>
        <v>0</v>
      </c>
      <c r="K65" s="154"/>
      <c r="L65" s="151">
        <f t="shared" si="4"/>
        <v>0</v>
      </c>
      <c r="M65" s="178"/>
      <c r="N65" s="170">
        <f t="shared" si="5"/>
        <v>0</v>
      </c>
      <c r="O65" s="172"/>
      <c r="P65" s="171">
        <f t="shared" si="6"/>
        <v>0</v>
      </c>
      <c r="Q65" s="172"/>
      <c r="R65" s="175">
        <f t="shared" si="7"/>
        <v>0</v>
      </c>
      <c r="S65" s="191">
        <f t="shared" si="16"/>
        <v>0</v>
      </c>
      <c r="T65" s="194">
        <f t="shared" si="32"/>
        <v>0</v>
      </c>
      <c r="U65" s="153"/>
      <c r="V65" s="193">
        <f t="shared" si="9"/>
        <v>0</v>
      </c>
      <c r="W65" s="154"/>
      <c r="X65" s="193">
        <f t="shared" si="10"/>
        <v>0</v>
      </c>
      <c r="Y65" s="154"/>
      <c r="Z65" s="193">
        <f t="shared" si="11"/>
        <v>0</v>
      </c>
      <c r="AA65" s="154"/>
      <c r="AB65" s="193">
        <f t="shared" si="12"/>
        <v>0</v>
      </c>
      <c r="AC65" s="154"/>
      <c r="AD65" s="193">
        <f t="shared" si="13"/>
        <v>0</v>
      </c>
      <c r="AE65" s="178"/>
      <c r="AF65" s="193">
        <f t="shared" si="14"/>
        <v>0</v>
      </c>
      <c r="AG65" s="208">
        <f t="shared" si="20"/>
        <v>0</v>
      </c>
      <c r="AH65" s="209">
        <f t="shared" si="21"/>
        <v>0</v>
      </c>
    </row>
    <row r="66" s="48" customFormat="1" hidden="1" spans="1:34">
      <c r="A66" s="157" t="s">
        <v>181</v>
      </c>
      <c r="B66" s="155">
        <v>0.01</v>
      </c>
      <c r="C66" s="153"/>
      <c r="D66" s="149">
        <f t="shared" si="0"/>
        <v>0</v>
      </c>
      <c r="E66" s="154"/>
      <c r="F66" s="151">
        <f t="shared" si="1"/>
        <v>0</v>
      </c>
      <c r="G66" s="154"/>
      <c r="H66" s="151">
        <f t="shared" si="2"/>
        <v>0</v>
      </c>
      <c r="I66" s="154"/>
      <c r="J66" s="151">
        <f t="shared" si="3"/>
        <v>0</v>
      </c>
      <c r="K66" s="154"/>
      <c r="L66" s="151">
        <f t="shared" si="4"/>
        <v>0</v>
      </c>
      <c r="M66" s="178"/>
      <c r="N66" s="170">
        <f t="shared" si="5"/>
        <v>0</v>
      </c>
      <c r="O66" s="172"/>
      <c r="P66" s="171">
        <f t="shared" si="6"/>
        <v>0</v>
      </c>
      <c r="Q66" s="169"/>
      <c r="R66" s="175">
        <f t="shared" si="7"/>
        <v>0</v>
      </c>
      <c r="S66" s="191">
        <f t="shared" si="16"/>
        <v>0</v>
      </c>
      <c r="T66" s="194">
        <f t="shared" si="32"/>
        <v>0</v>
      </c>
      <c r="U66" s="153"/>
      <c r="V66" s="193">
        <f t="shared" si="9"/>
        <v>0</v>
      </c>
      <c r="W66" s="154"/>
      <c r="X66" s="193">
        <f t="shared" si="10"/>
        <v>0</v>
      </c>
      <c r="Y66" s="154"/>
      <c r="Z66" s="193">
        <f t="shared" si="11"/>
        <v>0</v>
      </c>
      <c r="AA66" s="154"/>
      <c r="AB66" s="193">
        <f t="shared" si="12"/>
        <v>0</v>
      </c>
      <c r="AC66" s="154"/>
      <c r="AD66" s="193">
        <f t="shared" si="13"/>
        <v>0</v>
      </c>
      <c r="AE66" s="178"/>
      <c r="AF66" s="193">
        <f t="shared" si="14"/>
        <v>0</v>
      </c>
      <c r="AG66" s="208">
        <f t="shared" si="20"/>
        <v>0</v>
      </c>
      <c r="AH66" s="209">
        <f t="shared" si="21"/>
        <v>0</v>
      </c>
    </row>
    <row r="67" s="48" customFormat="1" hidden="1" spans="1:34">
      <c r="A67" s="157" t="s">
        <v>182</v>
      </c>
      <c r="B67" s="155">
        <v>0.01</v>
      </c>
      <c r="C67" s="153"/>
      <c r="D67" s="149">
        <f t="shared" si="0"/>
        <v>0</v>
      </c>
      <c r="E67" s="154"/>
      <c r="F67" s="151">
        <f t="shared" si="1"/>
        <v>0</v>
      </c>
      <c r="G67" s="154"/>
      <c r="H67" s="151">
        <f t="shared" si="2"/>
        <v>0</v>
      </c>
      <c r="I67" s="154"/>
      <c r="J67" s="151">
        <f t="shared" si="3"/>
        <v>0</v>
      </c>
      <c r="K67" s="154"/>
      <c r="L67" s="151">
        <f t="shared" si="4"/>
        <v>0</v>
      </c>
      <c r="M67" s="178"/>
      <c r="N67" s="170">
        <f t="shared" si="5"/>
        <v>0</v>
      </c>
      <c r="O67" s="172"/>
      <c r="P67" s="171">
        <f t="shared" si="6"/>
        <v>0</v>
      </c>
      <c r="Q67" s="172"/>
      <c r="R67" s="175">
        <f t="shared" si="7"/>
        <v>0</v>
      </c>
      <c r="S67" s="191">
        <f t="shared" si="16"/>
        <v>0</v>
      </c>
      <c r="T67" s="194">
        <f t="shared" si="32"/>
        <v>0</v>
      </c>
      <c r="U67" s="153"/>
      <c r="V67" s="193">
        <f t="shared" si="9"/>
        <v>0</v>
      </c>
      <c r="W67" s="154"/>
      <c r="X67" s="193">
        <f t="shared" si="10"/>
        <v>0</v>
      </c>
      <c r="Y67" s="154"/>
      <c r="Z67" s="193">
        <f t="shared" si="11"/>
        <v>0</v>
      </c>
      <c r="AA67" s="154"/>
      <c r="AB67" s="193">
        <f t="shared" si="12"/>
        <v>0</v>
      </c>
      <c r="AC67" s="154"/>
      <c r="AD67" s="193">
        <f t="shared" si="13"/>
        <v>0</v>
      </c>
      <c r="AE67" s="178"/>
      <c r="AF67" s="193">
        <f t="shared" si="14"/>
        <v>0</v>
      </c>
      <c r="AG67" s="208">
        <f t="shared" si="20"/>
        <v>0</v>
      </c>
      <c r="AH67" s="209">
        <f t="shared" si="21"/>
        <v>0</v>
      </c>
    </row>
    <row r="68" s="48" customFormat="1" hidden="1" spans="1:34">
      <c r="A68" s="157" t="s">
        <v>183</v>
      </c>
      <c r="B68" s="155">
        <v>0.01</v>
      </c>
      <c r="C68" s="153"/>
      <c r="D68" s="149">
        <f t="shared" si="0"/>
        <v>0</v>
      </c>
      <c r="E68" s="154"/>
      <c r="F68" s="151">
        <f t="shared" si="1"/>
        <v>0</v>
      </c>
      <c r="G68" s="154"/>
      <c r="H68" s="151">
        <f t="shared" si="2"/>
        <v>0</v>
      </c>
      <c r="I68" s="154"/>
      <c r="J68" s="151">
        <f t="shared" si="3"/>
        <v>0</v>
      </c>
      <c r="K68" s="154"/>
      <c r="L68" s="151">
        <f t="shared" si="4"/>
        <v>0</v>
      </c>
      <c r="M68" s="178"/>
      <c r="N68" s="170">
        <f t="shared" si="5"/>
        <v>0</v>
      </c>
      <c r="O68" s="169"/>
      <c r="P68" s="171">
        <f t="shared" si="6"/>
        <v>0</v>
      </c>
      <c r="Q68" s="172"/>
      <c r="R68" s="175">
        <f t="shared" si="7"/>
        <v>0</v>
      </c>
      <c r="S68" s="191">
        <f t="shared" si="16"/>
        <v>0</v>
      </c>
      <c r="T68" s="194">
        <f t="shared" si="32"/>
        <v>0</v>
      </c>
      <c r="U68" s="153"/>
      <c r="V68" s="193">
        <f t="shared" si="9"/>
        <v>0</v>
      </c>
      <c r="W68" s="154"/>
      <c r="X68" s="193">
        <f t="shared" si="10"/>
        <v>0</v>
      </c>
      <c r="Y68" s="154"/>
      <c r="Z68" s="193">
        <f t="shared" si="11"/>
        <v>0</v>
      </c>
      <c r="AA68" s="154"/>
      <c r="AB68" s="193">
        <f t="shared" si="12"/>
        <v>0</v>
      </c>
      <c r="AC68" s="154"/>
      <c r="AD68" s="193">
        <f t="shared" si="13"/>
        <v>0</v>
      </c>
      <c r="AE68" s="178"/>
      <c r="AF68" s="193">
        <f t="shared" si="14"/>
        <v>0</v>
      </c>
      <c r="AG68" s="208">
        <f t="shared" si="20"/>
        <v>0</v>
      </c>
      <c r="AH68" s="209">
        <f t="shared" si="21"/>
        <v>0</v>
      </c>
    </row>
    <row r="69" s="48" customFormat="1" hidden="1" spans="1:34">
      <c r="A69" s="157" t="s">
        <v>184</v>
      </c>
      <c r="B69" s="155">
        <v>0.01</v>
      </c>
      <c r="C69" s="153"/>
      <c r="D69" s="149">
        <f t="shared" si="0"/>
        <v>0</v>
      </c>
      <c r="E69" s="154"/>
      <c r="F69" s="151">
        <f t="shared" si="1"/>
        <v>0</v>
      </c>
      <c r="G69" s="154"/>
      <c r="H69" s="151">
        <f t="shared" si="2"/>
        <v>0</v>
      </c>
      <c r="I69" s="154"/>
      <c r="J69" s="151">
        <f t="shared" si="3"/>
        <v>0</v>
      </c>
      <c r="K69" s="154"/>
      <c r="L69" s="151">
        <f t="shared" si="4"/>
        <v>0</v>
      </c>
      <c r="M69" s="178"/>
      <c r="N69" s="170">
        <f t="shared" si="5"/>
        <v>0</v>
      </c>
      <c r="O69" s="172"/>
      <c r="P69" s="171">
        <f t="shared" si="6"/>
        <v>0</v>
      </c>
      <c r="Q69" s="172"/>
      <c r="R69" s="175">
        <f t="shared" si="7"/>
        <v>0</v>
      </c>
      <c r="S69" s="191">
        <f t="shared" si="16"/>
        <v>0</v>
      </c>
      <c r="T69" s="194">
        <f t="shared" si="32"/>
        <v>0</v>
      </c>
      <c r="U69" s="153"/>
      <c r="V69" s="193">
        <f t="shared" si="9"/>
        <v>0</v>
      </c>
      <c r="W69" s="154"/>
      <c r="X69" s="193">
        <f t="shared" si="10"/>
        <v>0</v>
      </c>
      <c r="Y69" s="154"/>
      <c r="Z69" s="193">
        <f t="shared" si="11"/>
        <v>0</v>
      </c>
      <c r="AA69" s="154"/>
      <c r="AB69" s="193">
        <f t="shared" si="12"/>
        <v>0</v>
      </c>
      <c r="AC69" s="154"/>
      <c r="AD69" s="193">
        <f t="shared" si="13"/>
        <v>0</v>
      </c>
      <c r="AE69" s="178"/>
      <c r="AF69" s="193">
        <f t="shared" si="14"/>
        <v>0</v>
      </c>
      <c r="AG69" s="191">
        <f t="shared" si="20"/>
        <v>0</v>
      </c>
      <c r="AH69" s="209">
        <f t="shared" si="21"/>
        <v>0</v>
      </c>
    </row>
    <row r="70" s="48" customFormat="1" ht="15.15" hidden="1" spans="1:34">
      <c r="A70" s="157" t="s">
        <v>185</v>
      </c>
      <c r="B70" s="155">
        <v>0.01</v>
      </c>
      <c r="C70" s="153"/>
      <c r="D70" s="149">
        <f t="shared" si="0"/>
        <v>0</v>
      </c>
      <c r="E70" s="154"/>
      <c r="F70" s="151">
        <f t="shared" si="1"/>
        <v>0</v>
      </c>
      <c r="G70" s="154"/>
      <c r="H70" s="151">
        <f t="shared" si="2"/>
        <v>0</v>
      </c>
      <c r="I70" s="154"/>
      <c r="J70" s="151">
        <f t="shared" si="3"/>
        <v>0</v>
      </c>
      <c r="K70" s="154"/>
      <c r="L70" s="151">
        <f t="shared" si="4"/>
        <v>0</v>
      </c>
      <c r="M70" s="178"/>
      <c r="N70" s="170">
        <f t="shared" si="5"/>
        <v>0</v>
      </c>
      <c r="O70" s="228"/>
      <c r="P70" s="171">
        <f t="shared" si="6"/>
        <v>0</v>
      </c>
      <c r="Q70" s="234"/>
      <c r="R70" s="175">
        <f t="shared" si="7"/>
        <v>0</v>
      </c>
      <c r="S70" s="191">
        <f t="shared" si="16"/>
        <v>0</v>
      </c>
      <c r="T70" s="194">
        <f t="shared" si="32"/>
        <v>0</v>
      </c>
      <c r="U70" s="153"/>
      <c r="V70" s="193">
        <f t="shared" si="9"/>
        <v>0</v>
      </c>
      <c r="W70" s="154"/>
      <c r="X70" s="193">
        <f t="shared" si="10"/>
        <v>0</v>
      </c>
      <c r="Y70" s="154"/>
      <c r="Z70" s="193">
        <f t="shared" si="11"/>
        <v>0</v>
      </c>
      <c r="AA70" s="154"/>
      <c r="AB70" s="193">
        <f t="shared" si="12"/>
        <v>0</v>
      </c>
      <c r="AC70" s="154"/>
      <c r="AD70" s="193">
        <f t="shared" si="13"/>
        <v>0</v>
      </c>
      <c r="AE70" s="178"/>
      <c r="AF70" s="193">
        <f t="shared" si="14"/>
        <v>0</v>
      </c>
      <c r="AG70" s="208">
        <f t="shared" si="20"/>
        <v>0</v>
      </c>
      <c r="AH70" s="209">
        <f t="shared" si="21"/>
        <v>0</v>
      </c>
    </row>
    <row r="71" s="48" customFormat="1" ht="15.15" spans="1:34">
      <c r="A71" s="210" t="s">
        <v>186</v>
      </c>
      <c r="B71" s="211"/>
      <c r="C71" s="212">
        <f>SUM(C8:C70)</f>
        <v>18.8</v>
      </c>
      <c r="D71" s="213"/>
      <c r="E71" s="212">
        <f>SUM(E8:E70)</f>
        <v>27.3</v>
      </c>
      <c r="F71" s="213"/>
      <c r="G71" s="212">
        <f>SUM(G8:G70)</f>
        <v>25.8</v>
      </c>
      <c r="H71" s="213"/>
      <c r="I71" s="212">
        <f>SUM(I8:I70)</f>
        <v>20</v>
      </c>
      <c r="J71" s="213"/>
      <c r="K71" s="212">
        <f>SUM(K8:K70)</f>
        <v>12.94</v>
      </c>
      <c r="L71" s="213"/>
      <c r="M71" s="229">
        <f>SUM(M8:M70)</f>
        <v>13.1</v>
      </c>
      <c r="N71" s="230"/>
      <c r="O71" s="231">
        <f>SUM(O8:O70)</f>
        <v>0</v>
      </c>
      <c r="P71" s="230"/>
      <c r="Q71" s="235">
        <f>SUM(Q8:Q70)</f>
        <v>0</v>
      </c>
      <c r="R71" s="230"/>
      <c r="S71" s="236">
        <f>SUM(S8:S70)</f>
        <v>45838.24</v>
      </c>
      <c r="T71" s="237">
        <f>SUM(T8:T70)</f>
        <v>22.91912</v>
      </c>
      <c r="U71" s="212">
        <f>SUM(U8:U70)</f>
        <v>0</v>
      </c>
      <c r="V71" s="213"/>
      <c r="W71" s="212">
        <f>SUM(W8:W70)</f>
        <v>5</v>
      </c>
      <c r="X71" s="213"/>
      <c r="Y71" s="212">
        <f>SUM(Y8:Y70)</f>
        <v>7</v>
      </c>
      <c r="Z71" s="213"/>
      <c r="AA71" s="212">
        <f>SUM(AA8:AA70)</f>
        <v>9</v>
      </c>
      <c r="AB71" s="213"/>
      <c r="AC71" s="212">
        <f>SUM(AC8:AC70)</f>
        <v>10.8</v>
      </c>
      <c r="AD71" s="213"/>
      <c r="AE71" s="212">
        <f>SUM(AE8:AE70)</f>
        <v>12</v>
      </c>
      <c r="AF71" s="251"/>
      <c r="AG71" s="253">
        <f>SUM(AG8:AG70)</f>
        <v>17487.6</v>
      </c>
      <c r="AH71" s="254">
        <f>SUM(AH8:AH70)</f>
        <v>8.7438</v>
      </c>
    </row>
    <row r="72" ht="18" spans="1:34">
      <c r="A72" s="214" t="s">
        <v>187</v>
      </c>
      <c r="B72" s="215"/>
      <c r="C72" s="216">
        <v>1.5</v>
      </c>
      <c r="D72" s="217"/>
      <c r="E72" s="217">
        <v>1.6</v>
      </c>
      <c r="F72" s="217"/>
      <c r="G72" s="217">
        <v>1.6</v>
      </c>
      <c r="H72" s="217"/>
      <c r="I72" s="217">
        <v>1.3</v>
      </c>
      <c r="J72" s="217"/>
      <c r="K72" s="217"/>
      <c r="L72" s="217"/>
      <c r="M72" s="217"/>
      <c r="N72" s="217"/>
      <c r="O72" s="217"/>
      <c r="P72" s="217"/>
      <c r="Q72" s="217"/>
      <c r="R72" s="238"/>
      <c r="S72" s="239"/>
      <c r="T72" s="240">
        <v>1.4</v>
      </c>
      <c r="U72" s="216"/>
      <c r="V72" s="217"/>
      <c r="W72" s="217"/>
      <c r="X72" s="217"/>
      <c r="Y72" s="217"/>
      <c r="Z72" s="217"/>
      <c r="AA72" s="217"/>
      <c r="AB72" s="217"/>
      <c r="AC72" s="217"/>
      <c r="AD72" s="217"/>
      <c r="AE72" s="217"/>
      <c r="AF72" s="238"/>
      <c r="AG72" s="239"/>
      <c r="AH72" s="240"/>
    </row>
    <row r="73" ht="18" spans="1:34">
      <c r="A73" s="218" t="s">
        <v>188</v>
      </c>
      <c r="B73" s="219"/>
      <c r="C73" s="220">
        <f>C71*C72</f>
        <v>28.2</v>
      </c>
      <c r="D73" s="221">
        <f t="shared" ref="D73:G73" si="36">D71*D72</f>
        <v>0</v>
      </c>
      <c r="E73" s="222">
        <f t="shared" si="36"/>
        <v>43.68</v>
      </c>
      <c r="F73" s="222">
        <f t="shared" si="36"/>
        <v>0</v>
      </c>
      <c r="G73" s="222">
        <f t="shared" si="36"/>
        <v>41.28</v>
      </c>
      <c r="H73" s="222">
        <f t="shared" ref="H73:I73" si="37">H71*H72</f>
        <v>0</v>
      </c>
      <c r="I73" s="222">
        <f t="shared" si="37"/>
        <v>26</v>
      </c>
      <c r="J73" s="222"/>
      <c r="K73" s="222"/>
      <c r="L73" s="222"/>
      <c r="M73" s="222"/>
      <c r="N73" s="222"/>
      <c r="O73" s="222"/>
      <c r="P73" s="222"/>
      <c r="Q73" s="222"/>
      <c r="R73" s="241"/>
      <c r="S73" s="242"/>
      <c r="T73" s="243">
        <f>T71*T72</f>
        <v>32.086768</v>
      </c>
      <c r="U73" s="244"/>
      <c r="V73" s="97"/>
      <c r="W73" s="97"/>
      <c r="X73" s="97"/>
      <c r="Y73" s="97"/>
      <c r="Z73" s="97"/>
      <c r="AA73" s="97"/>
      <c r="AB73" s="97"/>
      <c r="AC73" s="97"/>
      <c r="AD73" s="97"/>
      <c r="AE73" s="97"/>
      <c r="AF73" s="252"/>
      <c r="AG73" s="255"/>
      <c r="AH73" s="256"/>
    </row>
    <row r="74" ht="18" spans="1:34">
      <c r="A74" s="218" t="s">
        <v>189</v>
      </c>
      <c r="B74" s="219"/>
      <c r="C74" s="223">
        <f>SUM(C8:C14)</f>
        <v>9.3</v>
      </c>
      <c r="D74" s="223">
        <f t="shared" ref="D74:M74" si="38">SUM(D8:D14)</f>
        <v>930</v>
      </c>
      <c r="E74" s="223">
        <f t="shared" si="38"/>
        <v>13.9</v>
      </c>
      <c r="F74" s="223">
        <f t="shared" si="38"/>
        <v>7735</v>
      </c>
      <c r="G74" s="223">
        <f t="shared" si="38"/>
        <v>12.9</v>
      </c>
      <c r="H74" s="223">
        <f t="shared" si="38"/>
        <v>10294.2</v>
      </c>
      <c r="I74" s="223">
        <f t="shared" si="38"/>
        <v>12.5</v>
      </c>
      <c r="J74" s="223">
        <f t="shared" si="38"/>
        <v>1875</v>
      </c>
      <c r="K74" s="232">
        <f t="shared" si="38"/>
        <v>10.2</v>
      </c>
      <c r="L74" s="223">
        <f t="shared" si="38"/>
        <v>1999.2</v>
      </c>
      <c r="M74" s="223">
        <f t="shared" si="38"/>
        <v>9.2</v>
      </c>
      <c r="N74" s="233"/>
      <c r="O74" s="233"/>
      <c r="P74" s="233"/>
      <c r="Q74" s="233"/>
      <c r="R74" s="245"/>
      <c r="S74" s="246"/>
      <c r="T74" s="247">
        <f>SUM(T8:T14)</f>
        <v>11.9043</v>
      </c>
      <c r="U74" s="223">
        <f>SUM(U8:U14)</f>
        <v>0</v>
      </c>
      <c r="V74" s="223">
        <f t="shared" ref="V74:AE74" si="39">SUM(V8:V14)</f>
        <v>0</v>
      </c>
      <c r="W74" s="223">
        <f t="shared" si="39"/>
        <v>2</v>
      </c>
      <c r="X74" s="223">
        <f t="shared" si="39"/>
        <v>492</v>
      </c>
      <c r="Y74" s="223">
        <f t="shared" si="39"/>
        <v>4</v>
      </c>
      <c r="Z74" s="223">
        <f t="shared" si="39"/>
        <v>984</v>
      </c>
      <c r="AA74" s="223">
        <f t="shared" si="39"/>
        <v>6</v>
      </c>
      <c r="AB74" s="223">
        <f t="shared" si="39"/>
        <v>2004</v>
      </c>
      <c r="AC74" s="223">
        <f t="shared" si="39"/>
        <v>9.3</v>
      </c>
      <c r="AD74" s="223">
        <f t="shared" si="39"/>
        <v>4575.6</v>
      </c>
      <c r="AE74" s="223">
        <f t="shared" si="39"/>
        <v>10.5</v>
      </c>
      <c r="AF74" s="245">
        <f t="shared" ref="AF74" si="40">SUM(AF8:AF12)</f>
        <v>4921</v>
      </c>
      <c r="AG74" s="246"/>
      <c r="AH74" s="247">
        <f>SUM(AH8:AH14)</f>
        <v>6.7473</v>
      </c>
    </row>
    <row r="75" ht="18.75" spans="1:35">
      <c r="A75" s="224" t="s">
        <v>190</v>
      </c>
      <c r="B75" s="225"/>
      <c r="C75" s="226">
        <f>C74/C71*100</f>
        <v>49.468085106383</v>
      </c>
      <c r="D75" s="227" t="e">
        <f t="shared" ref="D75:I75" si="41">D74/D71*100</f>
        <v>#DIV/0!</v>
      </c>
      <c r="E75" s="227">
        <f t="shared" si="41"/>
        <v>50.9157509157509</v>
      </c>
      <c r="F75" s="227" t="e">
        <f t="shared" si="41"/>
        <v>#DIV/0!</v>
      </c>
      <c r="G75" s="227">
        <f t="shared" si="41"/>
        <v>50</v>
      </c>
      <c r="H75" s="227" t="e">
        <f t="shared" si="41"/>
        <v>#DIV/0!</v>
      </c>
      <c r="I75" s="227">
        <f t="shared" si="41"/>
        <v>62.5</v>
      </c>
      <c r="J75" s="227" t="e">
        <f t="shared" ref="J75:K75" si="42">J74/J71*100</f>
        <v>#DIV/0!</v>
      </c>
      <c r="K75" s="227">
        <f t="shared" si="42"/>
        <v>78.8253477588872</v>
      </c>
      <c r="L75" s="227" t="e">
        <f t="shared" ref="L75" si="43">L74/L71*100</f>
        <v>#DIV/0!</v>
      </c>
      <c r="M75" s="227">
        <f t="shared" ref="M75" si="44">M74/M71*100</f>
        <v>70.2290076335878</v>
      </c>
      <c r="N75" s="227"/>
      <c r="O75" s="227"/>
      <c r="P75" s="227"/>
      <c r="Q75" s="227"/>
      <c r="R75" s="248"/>
      <c r="S75" s="249"/>
      <c r="T75" s="250">
        <f>T74/T71*100</f>
        <v>51.9404758995982</v>
      </c>
      <c r="U75" s="226"/>
      <c r="V75" s="227" t="e">
        <f t="shared" ref="V75:AH75" si="45">V74/V71*100</f>
        <v>#DIV/0!</v>
      </c>
      <c r="W75" s="227">
        <f t="shared" si="45"/>
        <v>40</v>
      </c>
      <c r="X75" s="227" t="e">
        <f t="shared" si="45"/>
        <v>#DIV/0!</v>
      </c>
      <c r="Y75" s="227">
        <f t="shared" si="45"/>
        <v>57.1428571428571</v>
      </c>
      <c r="Z75" s="227" t="e">
        <f t="shared" si="45"/>
        <v>#DIV/0!</v>
      </c>
      <c r="AA75" s="227">
        <f t="shared" si="45"/>
        <v>66.6666666666667</v>
      </c>
      <c r="AB75" s="227" t="e">
        <f t="shared" si="45"/>
        <v>#DIV/0!</v>
      </c>
      <c r="AC75" s="227">
        <f t="shared" si="45"/>
        <v>86.1111111111111</v>
      </c>
      <c r="AD75" s="227" t="e">
        <f t="shared" si="45"/>
        <v>#DIV/0!</v>
      </c>
      <c r="AE75" s="227">
        <f t="shared" si="45"/>
        <v>87.5</v>
      </c>
      <c r="AF75" s="248" t="e">
        <f t="shared" si="45"/>
        <v>#DIV/0!</v>
      </c>
      <c r="AG75" s="249">
        <f t="shared" si="45"/>
        <v>0</v>
      </c>
      <c r="AH75" s="248">
        <f t="shared" si="45"/>
        <v>77.1666781033418</v>
      </c>
      <c r="AI75" s="257"/>
    </row>
  </sheetData>
  <sheetProtection algorithmName="SHA-512" hashValue="9Uw0ibnUiDdv83rxoFe7yNqb5PvQMgV9L0B+OmA/MGOZPl2+l8r7zmtI4M9lC6LyX/z9ipEF/leJsS6nvvDY8g==" saltValue="p9ZrN8MmAztXGUq+q5SXUg==" spinCount="100000" sheet="1" formatCells="0" formatColumns="0" formatRows="0" insertRows="0" insertColumns="0" insertHyperlinks="0" deleteColumns="0" deleteRows="0" sort="0" autoFilter="0" pivotTables="0" objects="1"/>
  <protectedRanges>
    <protectedRange sqref="A63:A70" name="Диапазон7"/>
    <protectedRange sqref="A56:A59" name="Диапазон6"/>
    <protectedRange sqref="A46:A49" name="Диапазон5"/>
    <protectedRange sqref="A39:A42" name="Диапазон4"/>
    <protectedRange sqref="A31:A32" name="Диапазон3"/>
    <protectedRange sqref="A11:A13" name="Диапазон1" securityDescriptor="O:WDG:WDD:"/>
    <protectedRange sqref="A22:A24" name="Диапазон2"/>
    <protectedRange sqref="B22:B24" name="Диапазон8"/>
    <protectedRange sqref="B22" name="Диапазон9"/>
  </protectedRanges>
  <autoFilter xmlns:etc="http://www.wps.cn/officeDocument/2017/etCustomData" ref="A7:AH75" etc:filterBottomFollowUsedRange="0">
    <extLst/>
  </autoFilter>
  <mergeCells count="37">
    <mergeCell ref="C2:AH2"/>
    <mergeCell ref="C3:T3"/>
    <mergeCell ref="U3:AH3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AC5:AD5"/>
    <mergeCell ref="AE5:AF5"/>
    <mergeCell ref="AG5:AH5"/>
    <mergeCell ref="A2:A4"/>
    <mergeCell ref="B2:B6"/>
  </mergeCells>
  <pageMargins left="0.7" right="0.7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Лист3">
    <tabColor rgb="FFFFFF00"/>
  </sheetPr>
  <dimension ref="A1:X84"/>
  <sheetViews>
    <sheetView showZeros="0" zoomScale="85" zoomScaleNormal="85" workbookViewId="0">
      <pane ySplit="2" topLeftCell="A6" activePane="bottomLeft" state="frozen"/>
      <selection/>
      <selection pane="bottomLeft" activeCell="O79" sqref="O79"/>
    </sheetView>
  </sheetViews>
  <sheetFormatPr defaultColWidth="9.13888888888889" defaultRowHeight="14.4"/>
  <cols>
    <col min="1" max="1" width="27.4259259259259" style="50" customWidth="1"/>
    <col min="2" max="2" width="13.287037037037" style="50" customWidth="1"/>
    <col min="3" max="3" width="13.1388888888889" style="50" customWidth="1"/>
    <col min="4" max="4" width="13.4259259259259" style="50" customWidth="1"/>
    <col min="5" max="5" width="13.8518518518519" style="50" customWidth="1"/>
    <col min="6" max="6" width="14.8518518518519" style="50" customWidth="1"/>
    <col min="7" max="7" width="11.8518518518519" style="50" customWidth="1"/>
    <col min="8" max="8" width="12.287037037037" style="50" customWidth="1"/>
    <col min="9" max="9" width="13" style="50" customWidth="1"/>
    <col min="10" max="10" width="14.287037037037" style="50" customWidth="1" outlineLevel="1" collapsed="1"/>
    <col min="11" max="11" width="13.712962962963" style="50" customWidth="1" outlineLevel="1"/>
    <col min="12" max="12" width="13.4259259259259" style="50" customWidth="1" outlineLevel="1"/>
    <col min="13" max="13" width="13.8518518518519" style="50" customWidth="1" outlineLevel="1"/>
    <col min="14" max="14" width="14.4259259259259" style="50" customWidth="1" outlineLevel="1"/>
    <col min="15" max="15" width="12.4259259259259" style="50" customWidth="1" outlineLevel="1"/>
    <col min="16" max="16" width="13.712962962963" style="50" customWidth="1" outlineLevel="1"/>
    <col min="17" max="17" width="12.4259259259259" style="50" customWidth="1" outlineLevel="1"/>
    <col min="18" max="19" width="9.13888888888889" style="50" customWidth="1" outlineLevel="1"/>
    <col min="20" max="20" width="13.712962962963" style="50" customWidth="1" outlineLevel="1"/>
    <col min="21" max="21" width="14.4259259259259" style="50" customWidth="1"/>
    <col min="22" max="22" width="20.8518518518519" style="50" customWidth="1"/>
    <col min="23" max="23" width="12.712962962963" style="50" customWidth="1"/>
    <col min="24" max="24" width="19.5740740740741" style="50" customWidth="1"/>
    <col min="25" max="16384" width="9.13888888888889" style="50"/>
  </cols>
  <sheetData>
    <row r="1" s="47" customFormat="1" ht="24.15" spans="1:17">
      <c r="A1" s="51" t="s">
        <v>191</v>
      </c>
      <c r="B1" s="52"/>
      <c r="C1" s="52"/>
      <c r="D1" s="52"/>
      <c r="E1" s="52"/>
      <c r="F1" s="53"/>
      <c r="G1" s="52"/>
      <c r="H1" s="52"/>
      <c r="I1" s="63"/>
      <c r="J1" s="64"/>
      <c r="K1" s="64"/>
      <c r="L1" s="64"/>
      <c r="M1" s="64"/>
      <c r="N1" s="65">
        <v>12</v>
      </c>
      <c r="O1" s="65">
        <v>60</v>
      </c>
      <c r="P1" s="65"/>
      <c r="Q1" s="83">
        <v>0.15</v>
      </c>
    </row>
    <row r="2" ht="58.35" spans="1:24">
      <c r="A2" s="54" t="s">
        <v>124</v>
      </c>
      <c r="B2" s="55" t="s">
        <v>192</v>
      </c>
      <c r="C2" s="56" t="s">
        <v>193</v>
      </c>
      <c r="D2" s="57" t="s">
        <v>194</v>
      </c>
      <c r="E2" s="58" t="s">
        <v>195</v>
      </c>
      <c r="F2" s="57" t="s">
        <v>196</v>
      </c>
      <c r="G2" s="59" t="s">
        <v>197</v>
      </c>
      <c r="H2" s="57" t="s">
        <v>198</v>
      </c>
      <c r="I2" s="66" t="s">
        <v>199</v>
      </c>
      <c r="J2" s="55" t="s">
        <v>200</v>
      </c>
      <c r="K2" s="56" t="s">
        <v>201</v>
      </c>
      <c r="L2" s="57" t="s">
        <v>202</v>
      </c>
      <c r="M2" s="58" t="s">
        <v>203</v>
      </c>
      <c r="N2" s="57" t="s">
        <v>204</v>
      </c>
      <c r="O2" s="59" t="s">
        <v>205</v>
      </c>
      <c r="P2" s="57" t="s">
        <v>206</v>
      </c>
      <c r="Q2" s="66" t="s">
        <v>207</v>
      </c>
      <c r="R2" s="84" t="s">
        <v>208</v>
      </c>
      <c r="S2" s="85" t="s">
        <v>209</v>
      </c>
      <c r="T2" s="86" t="s">
        <v>210</v>
      </c>
      <c r="U2" s="86" t="s">
        <v>211</v>
      </c>
      <c r="W2" s="86" t="s">
        <v>212</v>
      </c>
      <c r="X2" s="86" t="s">
        <v>213</v>
      </c>
    </row>
    <row r="3" s="48" customFormat="1" spans="1:24">
      <c r="A3" s="60" t="str">
        <f>'Плановый рацион'!A8</f>
        <v>Силос кукурузный</v>
      </c>
      <c r="B3" s="61">
        <f>'Плановый рацион'!S8</f>
        <v>10197</v>
      </c>
      <c r="C3" s="62">
        <f>'Плановый рацион'!AG8</f>
        <v>2390</v>
      </c>
      <c r="D3" s="61">
        <f>B3+C3</f>
        <v>12587</v>
      </c>
      <c r="E3" s="61">
        <f>D3*$S$3</f>
        <v>382644.8</v>
      </c>
      <c r="F3" s="61">
        <f>E3*$N$1</f>
        <v>4591737.6</v>
      </c>
      <c r="G3" s="61">
        <f>D3*$O$1</f>
        <v>755220</v>
      </c>
      <c r="H3" s="61">
        <f>F3+G3</f>
        <v>5346957.6</v>
      </c>
      <c r="I3" s="67">
        <f>H3+H3*$Q$1</f>
        <v>6149001.24</v>
      </c>
      <c r="J3" s="68">
        <f>IFERROR((B3/'Плановый рацион'!B8)," ")</f>
        <v>29134.2857142857</v>
      </c>
      <c r="K3" s="61">
        <f>IFERROR((C3/'Плановый рацион'!B8)," ")</f>
        <v>6828.57142857143</v>
      </c>
      <c r="L3" s="69">
        <f>IFERROR((J3+K3),"")</f>
        <v>35962.8571428571</v>
      </c>
      <c r="M3" s="70">
        <f>IFERROR((L3*$S$3),"")</f>
        <v>1093270.85714286</v>
      </c>
      <c r="N3" s="71">
        <f>M3*$N$1</f>
        <v>13119250.2857143</v>
      </c>
      <c r="O3" s="72">
        <f>L3*$O$1</f>
        <v>2157771.42857143</v>
      </c>
      <c r="P3" s="73">
        <f>N3+O3</f>
        <v>15277021.7142857</v>
      </c>
      <c r="Q3" s="87">
        <f>P3+P3*$Q$1</f>
        <v>17568574.9714286</v>
      </c>
      <c r="R3" s="88" t="s">
        <v>214</v>
      </c>
      <c r="S3" s="89">
        <v>30.4</v>
      </c>
      <c r="T3" s="90">
        <v>1</v>
      </c>
      <c r="U3" s="91">
        <f>Q3*T3/1000</f>
        <v>17568.5749714286</v>
      </c>
      <c r="V3" s="48" t="s">
        <v>215</v>
      </c>
      <c r="W3" s="92">
        <v>3.5</v>
      </c>
      <c r="X3" s="93">
        <f>Q3*W3</f>
        <v>61490012.4</v>
      </c>
    </row>
    <row r="4" s="48" customFormat="1" spans="1:24">
      <c r="A4" s="60" t="str">
        <f>'Плановый рацион'!A9</f>
        <v>Корнаж</v>
      </c>
      <c r="B4" s="61">
        <f>'Плановый рацион'!S9</f>
        <v>6360.4</v>
      </c>
      <c r="C4" s="62">
        <f>'Плановый рацион'!AG9</f>
        <v>1511</v>
      </c>
      <c r="D4" s="61">
        <f t="shared" ref="D4:D22" si="0">B4+C4</f>
        <v>7871.4</v>
      </c>
      <c r="E4" s="61">
        <f t="shared" ref="E4:E10" si="1">D4*$S$3</f>
        <v>239290.56</v>
      </c>
      <c r="F4" s="61">
        <f t="shared" ref="F4:F9" si="2">E4*$N$1</f>
        <v>2871486.72</v>
      </c>
      <c r="G4" s="61">
        <f t="shared" ref="G4:G10" si="3">D4*$O$1</f>
        <v>472284</v>
      </c>
      <c r="H4" s="61">
        <f t="shared" ref="H4:H10" si="4">F4+G4</f>
        <v>3343770.72</v>
      </c>
      <c r="I4" s="74">
        <f>H4+H4*$Q$1</f>
        <v>3845336.328</v>
      </c>
      <c r="J4" s="68">
        <f>IFERROR((B4/'Плановый рацион'!B9)," ")</f>
        <v>11564.3636363636</v>
      </c>
      <c r="K4" s="61">
        <f>IFERROR((C4/'Плановый рацион'!B9)," ")</f>
        <v>2747.27272727273</v>
      </c>
      <c r="L4" s="69">
        <f t="shared" ref="L4:L10" si="5">IFERROR((J4+K4),"")</f>
        <v>14311.6363636364</v>
      </c>
      <c r="M4" s="70">
        <f>IFERROR((L4*$S$3),"")</f>
        <v>435073.745454545</v>
      </c>
      <c r="N4" s="71">
        <f t="shared" ref="N4:N10" si="6">M4*$N$1</f>
        <v>5220884.94545454</v>
      </c>
      <c r="O4" s="75">
        <f t="shared" ref="O4:O16" si="7">L4*$O$1</f>
        <v>858698.181818182</v>
      </c>
      <c r="P4" s="76">
        <f>N4+O4</f>
        <v>6079583.12727272</v>
      </c>
      <c r="Q4" s="94">
        <f>P4+P4*$Q$1</f>
        <v>6991520.59636363</v>
      </c>
      <c r="T4" s="90">
        <v>2</v>
      </c>
      <c r="U4" s="91">
        <f t="shared" ref="U4:U6" si="8">Q4*T4/1000</f>
        <v>13983.0411927273</v>
      </c>
      <c r="V4" s="48" t="s">
        <v>215</v>
      </c>
      <c r="W4" s="92">
        <v>7</v>
      </c>
      <c r="X4" s="93">
        <f t="shared" ref="X4:X10" si="9">Q4*W4</f>
        <v>48940644.1745454</v>
      </c>
    </row>
    <row r="5" s="48" customFormat="1" ht="14.1" customHeight="1" spans="1:24">
      <c r="A5" s="60" t="str">
        <f>'Плановый рацион'!A10</f>
        <v>Сенаж люцерна</v>
      </c>
      <c r="B5" s="61">
        <f>'Плановый рацион'!S10</f>
        <v>3361.4</v>
      </c>
      <c r="C5" s="62">
        <f>'Плановый рацион'!AG10</f>
        <v>4357</v>
      </c>
      <c r="D5" s="61">
        <f t="shared" si="0"/>
        <v>7718.4</v>
      </c>
      <c r="E5" s="61">
        <f t="shared" si="1"/>
        <v>234639.36</v>
      </c>
      <c r="F5" s="61">
        <f t="shared" si="2"/>
        <v>2815672.32</v>
      </c>
      <c r="G5" s="61">
        <f t="shared" si="3"/>
        <v>463104</v>
      </c>
      <c r="H5" s="61">
        <f t="shared" si="4"/>
        <v>3278776.32</v>
      </c>
      <c r="I5" s="74">
        <f t="shared" ref="I5:I10" si="10">H5+H5*$Q$1</f>
        <v>3770592.768</v>
      </c>
      <c r="J5" s="68">
        <f>IFERROR((B5/'Плановый рацион'!B10)," ")</f>
        <v>8845.78947368421</v>
      </c>
      <c r="K5" s="61">
        <f>IFERROR((C5/'Плановый рацион'!B10)," ")</f>
        <v>11465.7894736842</v>
      </c>
      <c r="L5" s="69">
        <f t="shared" si="5"/>
        <v>20311.5789473684</v>
      </c>
      <c r="M5" s="70">
        <f t="shared" ref="M5:M10" si="11">IFERROR((L5*$S$3),"")</f>
        <v>617472</v>
      </c>
      <c r="N5" s="71">
        <f t="shared" si="6"/>
        <v>7409664</v>
      </c>
      <c r="O5" s="75">
        <f t="shared" si="7"/>
        <v>1218694.7368421</v>
      </c>
      <c r="P5" s="76">
        <f t="shared" ref="P5:P16" si="12">N5+O5</f>
        <v>8628358.7368421</v>
      </c>
      <c r="Q5" s="94">
        <f t="shared" ref="Q5:Q10" si="13">P5+P5*$Q$1</f>
        <v>9922612.54736841</v>
      </c>
      <c r="T5" s="90">
        <v>3</v>
      </c>
      <c r="U5" s="91">
        <f t="shared" si="8"/>
        <v>29767.8376421052</v>
      </c>
      <c r="V5" s="48" t="s">
        <v>216</v>
      </c>
      <c r="W5" s="92">
        <v>3.5</v>
      </c>
      <c r="X5" s="93">
        <f t="shared" si="9"/>
        <v>34729143.9157895</v>
      </c>
    </row>
    <row r="6" s="48" customFormat="1" spans="1:24">
      <c r="A6" s="60" t="str">
        <f>'Плановый рацион'!A11</f>
        <v>Сенаж однолетка</v>
      </c>
      <c r="B6" s="61">
        <f>'Плановый рацион'!S11</f>
        <v>3572.8</v>
      </c>
      <c r="C6" s="62">
        <f>'Плановый рацион'!AG11</f>
        <v>4325</v>
      </c>
      <c r="D6" s="61">
        <f t="shared" si="0"/>
        <v>7897.8</v>
      </c>
      <c r="E6" s="61">
        <f t="shared" si="1"/>
        <v>240093.12</v>
      </c>
      <c r="F6" s="61">
        <f>E6*$N$1</f>
        <v>2881117.44</v>
      </c>
      <c r="G6" s="61">
        <f>D6*$O$1</f>
        <v>473868</v>
      </c>
      <c r="H6" s="61">
        <f t="shared" si="4"/>
        <v>3354985.44</v>
      </c>
      <c r="I6" s="74">
        <f t="shared" si="10"/>
        <v>3858233.256</v>
      </c>
      <c r="J6" s="68">
        <f>IFERROR((B6/'Плановый рацион'!B11)," ")</f>
        <v>11165</v>
      </c>
      <c r="K6" s="61">
        <f>IFERROR((C6/'Плановый рацион'!B11)," ")</f>
        <v>13515.625</v>
      </c>
      <c r="L6" s="69">
        <f t="shared" si="5"/>
        <v>24680.625</v>
      </c>
      <c r="M6" s="70">
        <f t="shared" si="11"/>
        <v>750291</v>
      </c>
      <c r="N6" s="71">
        <f t="shared" si="6"/>
        <v>9003492</v>
      </c>
      <c r="O6" s="75">
        <f t="shared" si="7"/>
        <v>1480837.5</v>
      </c>
      <c r="P6" s="76">
        <f t="shared" si="12"/>
        <v>10484329.5</v>
      </c>
      <c r="Q6" s="94">
        <f t="shared" si="13"/>
        <v>12056978.925</v>
      </c>
      <c r="T6" s="90">
        <v>3.5</v>
      </c>
      <c r="U6" s="91">
        <f t="shared" si="8"/>
        <v>42199.4262375</v>
      </c>
      <c r="V6" s="48" t="s">
        <v>217</v>
      </c>
      <c r="W6" s="92">
        <v>3.5</v>
      </c>
      <c r="X6" s="93">
        <f t="shared" si="9"/>
        <v>42199426.2375</v>
      </c>
    </row>
    <row r="7" s="48" customFormat="1" ht="14.1" customHeight="1" spans="1:24">
      <c r="A7" s="60">
        <f>'Плановый рацион'!A12</f>
        <v>0</v>
      </c>
      <c r="B7" s="61">
        <f>'Плановый рацион'!S12</f>
        <v>0</v>
      </c>
      <c r="C7" s="62">
        <f>'Плановый рацион'!AG12</f>
        <v>0</v>
      </c>
      <c r="D7" s="61">
        <f t="shared" si="0"/>
        <v>0</v>
      </c>
      <c r="E7" s="61">
        <f t="shared" si="1"/>
        <v>0</v>
      </c>
      <c r="F7" s="61">
        <f t="shared" si="2"/>
        <v>0</v>
      </c>
      <c r="G7" s="61">
        <f t="shared" si="3"/>
        <v>0</v>
      </c>
      <c r="H7" s="61">
        <f t="shared" si="4"/>
        <v>0</v>
      </c>
      <c r="I7" s="74">
        <f t="shared" si="10"/>
        <v>0</v>
      </c>
      <c r="J7" s="68">
        <f>IFERROR((B7/'Плановый рацион'!B12)," ")</f>
        <v>0</v>
      </c>
      <c r="K7" s="61">
        <f>IFERROR((C7/'Плановый рацион'!B12)," ")</f>
        <v>0</v>
      </c>
      <c r="L7" s="69">
        <f t="shared" si="5"/>
        <v>0</v>
      </c>
      <c r="M7" s="70">
        <f t="shared" si="11"/>
        <v>0</v>
      </c>
      <c r="N7" s="71">
        <f t="shared" si="6"/>
        <v>0</v>
      </c>
      <c r="O7" s="75">
        <f t="shared" si="7"/>
        <v>0</v>
      </c>
      <c r="P7" s="76">
        <f t="shared" si="12"/>
        <v>0</v>
      </c>
      <c r="Q7" s="94">
        <f t="shared" si="13"/>
        <v>0</v>
      </c>
      <c r="T7" s="92"/>
      <c r="U7" s="92"/>
      <c r="W7" s="92"/>
      <c r="X7" s="93">
        <f t="shared" si="9"/>
        <v>0</v>
      </c>
    </row>
    <row r="8" s="48" customFormat="1" spans="1:24">
      <c r="A8" s="60" t="str">
        <f>'Плановый рацион'!A13</f>
        <v>Сено</v>
      </c>
      <c r="B8" s="61">
        <f>'Плановый рацион'!S13</f>
        <v>0</v>
      </c>
      <c r="C8" s="62">
        <f>'Плановый рацион'!AG13</f>
        <v>0</v>
      </c>
      <c r="D8" s="61">
        <f t="shared" si="0"/>
        <v>0</v>
      </c>
      <c r="E8" s="61">
        <f t="shared" si="1"/>
        <v>0</v>
      </c>
      <c r="F8" s="61">
        <f t="shared" si="2"/>
        <v>0</v>
      </c>
      <c r="G8" s="61">
        <f t="shared" si="3"/>
        <v>0</v>
      </c>
      <c r="H8" s="61">
        <f t="shared" si="4"/>
        <v>0</v>
      </c>
      <c r="I8" s="74">
        <f t="shared" si="10"/>
        <v>0</v>
      </c>
      <c r="J8" s="68">
        <f>IFERROR((B8/'Плановый рацион'!B13)," ")</f>
        <v>0</v>
      </c>
      <c r="K8" s="61">
        <f>IFERROR((C8/'Плановый рацион'!B13)," ")</f>
        <v>0</v>
      </c>
      <c r="L8" s="69">
        <f t="shared" si="5"/>
        <v>0</v>
      </c>
      <c r="M8" s="70">
        <f>IFERROR((L8*$S$3),"")</f>
        <v>0</v>
      </c>
      <c r="N8" s="71">
        <f t="shared" si="6"/>
        <v>0</v>
      </c>
      <c r="O8" s="75">
        <f t="shared" si="7"/>
        <v>0</v>
      </c>
      <c r="P8" s="76">
        <f t="shared" si="12"/>
        <v>0</v>
      </c>
      <c r="Q8" s="94">
        <f t="shared" si="13"/>
        <v>0</v>
      </c>
      <c r="T8" s="92"/>
      <c r="U8" s="92"/>
      <c r="W8" s="92"/>
      <c r="X8" s="93">
        <f t="shared" si="9"/>
        <v>0</v>
      </c>
    </row>
    <row r="9" s="48" customFormat="1" spans="1:24">
      <c r="A9" s="60" t="str">
        <f>'Плановый рацион'!A14</f>
        <v>Солома</v>
      </c>
      <c r="B9" s="61">
        <f>'Плановый рацион'!S14</f>
        <v>317</v>
      </c>
      <c r="C9" s="62">
        <f>'Плановый рацион'!AG14</f>
        <v>911.6</v>
      </c>
      <c r="D9" s="61">
        <f t="shared" si="0"/>
        <v>1228.6</v>
      </c>
      <c r="E9" s="61">
        <f t="shared" si="1"/>
        <v>37349.44</v>
      </c>
      <c r="F9" s="61">
        <f t="shared" si="2"/>
        <v>448193.28</v>
      </c>
      <c r="G9" s="61">
        <f t="shared" si="3"/>
        <v>73716</v>
      </c>
      <c r="H9" s="61">
        <f t="shared" si="4"/>
        <v>521909.28</v>
      </c>
      <c r="I9" s="74">
        <f t="shared" si="10"/>
        <v>600195.672</v>
      </c>
      <c r="J9" s="68">
        <f>IFERROR((B9/'Плановый рацион'!B14)," ")</f>
        <v>352.222222222222</v>
      </c>
      <c r="K9" s="61">
        <f>IFERROR((C9/'Плановый рацион'!B14)," ")</f>
        <v>1012.88888888889</v>
      </c>
      <c r="L9" s="69">
        <f t="shared" si="5"/>
        <v>1365.11111111111</v>
      </c>
      <c r="M9" s="70">
        <f t="shared" si="11"/>
        <v>41499.3777777778</v>
      </c>
      <c r="N9" s="71">
        <f t="shared" si="6"/>
        <v>497992.533333334</v>
      </c>
      <c r="O9" s="75">
        <f t="shared" si="7"/>
        <v>81906.6666666667</v>
      </c>
      <c r="P9" s="76">
        <f t="shared" si="12"/>
        <v>579899.2</v>
      </c>
      <c r="Q9" s="94">
        <f t="shared" si="13"/>
        <v>666884.08</v>
      </c>
      <c r="T9" s="92"/>
      <c r="U9" s="92"/>
      <c r="W9" s="92">
        <v>6.75</v>
      </c>
      <c r="X9" s="93">
        <f t="shared" si="9"/>
        <v>4501467.54</v>
      </c>
    </row>
    <row r="10" s="48" customFormat="1" ht="15.15" spans="1:24">
      <c r="A10" s="60" t="str">
        <f>'Плановый рацион'!A15</f>
        <v>Комбикорм</v>
      </c>
      <c r="B10" s="61">
        <f>'Плановый рацион'!S15</f>
        <v>22029.64</v>
      </c>
      <c r="C10" s="62">
        <f>'Плановый рацион'!AG15</f>
        <v>3993</v>
      </c>
      <c r="D10" s="61">
        <f t="shared" si="0"/>
        <v>26022.64</v>
      </c>
      <c r="E10" s="61">
        <f t="shared" si="1"/>
        <v>791088.256</v>
      </c>
      <c r="F10" s="61">
        <f>E10*$N$1</f>
        <v>9493059.072</v>
      </c>
      <c r="G10" s="61">
        <f t="shared" si="3"/>
        <v>1561358.4</v>
      </c>
      <c r="H10" s="61">
        <f t="shared" si="4"/>
        <v>11054417.472</v>
      </c>
      <c r="I10" s="74">
        <f t="shared" si="10"/>
        <v>12712580.0928</v>
      </c>
      <c r="J10" s="68">
        <f>IFERROR((B10/'Плановый рацион'!B15)," ")</f>
        <v>24836.1217587373</v>
      </c>
      <c r="K10" s="61">
        <f>IFERROR((C10/'Плановый рацион'!B15)," ")</f>
        <v>4501.69109357384</v>
      </c>
      <c r="L10" s="69">
        <f t="shared" si="5"/>
        <v>29337.8128523112</v>
      </c>
      <c r="M10" s="70">
        <f t="shared" si="11"/>
        <v>891869.510710259</v>
      </c>
      <c r="N10" s="71">
        <f t="shared" si="6"/>
        <v>10702434.1285231</v>
      </c>
      <c r="O10" s="75">
        <f t="shared" si="7"/>
        <v>1760268.77113867</v>
      </c>
      <c r="P10" s="76">
        <f t="shared" si="12"/>
        <v>12462702.8996618</v>
      </c>
      <c r="Q10" s="94">
        <f t="shared" si="13"/>
        <v>14332108.334611</v>
      </c>
      <c r="T10" s="92"/>
      <c r="U10" s="92"/>
      <c r="W10" s="92"/>
      <c r="X10" s="93">
        <f t="shared" si="9"/>
        <v>0</v>
      </c>
    </row>
    <row r="11" s="48" customFormat="1" hidden="1" spans="1:24">
      <c r="A11" s="60" t="str">
        <f>'Плановый рацион'!A16</f>
        <v>КК первотелки</v>
      </c>
      <c r="B11" s="61">
        <f>'Плановый рацион'!S16</f>
        <v>0</v>
      </c>
      <c r="C11" s="62">
        <f>'Плановый рацион'!AG16</f>
        <v>0</v>
      </c>
      <c r="D11" s="61">
        <f t="shared" si="0"/>
        <v>0</v>
      </c>
      <c r="E11" s="61"/>
      <c r="F11" s="61"/>
      <c r="G11" s="61"/>
      <c r="H11" s="61"/>
      <c r="I11" s="74"/>
      <c r="J11" s="68">
        <f>IFERROR((B11/'Плановый рацион'!B16)," ")</f>
        <v>0</v>
      </c>
      <c r="K11" s="61">
        <f>IFERROR((C11/'Плановый рацион'!B16)," ")</f>
        <v>0</v>
      </c>
      <c r="L11" s="69">
        <f t="shared" ref="L11:L56" si="14">IFERROR((J11+K11),"")</f>
        <v>0</v>
      </c>
      <c r="M11" s="70">
        <f t="shared" ref="M11:M56" si="15">IFERROR((L11*$S$3),"")</f>
        <v>0</v>
      </c>
      <c r="N11" s="71">
        <f t="shared" ref="N11:N16" si="16">M11*12</f>
        <v>0</v>
      </c>
      <c r="O11" s="75">
        <f t="shared" si="7"/>
        <v>0</v>
      </c>
      <c r="P11" s="77">
        <f t="shared" si="12"/>
        <v>0</v>
      </c>
      <c r="Q11" s="95"/>
      <c r="T11" s="92"/>
      <c r="U11" s="92"/>
      <c r="W11" s="92"/>
      <c r="X11" s="93">
        <f t="shared" ref="X11:X66" si="17">P11*W11</f>
        <v>0</v>
      </c>
    </row>
    <row r="12" s="48" customFormat="1" hidden="1" spans="1:24">
      <c r="A12" s="60" t="str">
        <f>'Плановый рацион'!A17</f>
        <v>КК_произ</v>
      </c>
      <c r="B12" s="61">
        <f>'Плановый рацион'!S17</f>
        <v>0</v>
      </c>
      <c r="C12" s="62">
        <f>'Плановый рацион'!AG17</f>
        <v>0</v>
      </c>
      <c r="D12" s="61">
        <f t="shared" si="0"/>
        <v>0</v>
      </c>
      <c r="E12" s="61"/>
      <c r="F12" s="61"/>
      <c r="G12" s="61"/>
      <c r="H12" s="61"/>
      <c r="I12" s="74"/>
      <c r="J12" s="68">
        <f>IFERROR((B12/'Плановый рацион'!B17)," ")</f>
        <v>0</v>
      </c>
      <c r="K12" s="61">
        <f>IFERROR((C12/'Плановый рацион'!B17)," ")</f>
        <v>0</v>
      </c>
      <c r="L12" s="69">
        <f t="shared" si="14"/>
        <v>0</v>
      </c>
      <c r="M12" s="70">
        <f t="shared" si="15"/>
        <v>0</v>
      </c>
      <c r="N12" s="71">
        <f t="shared" si="16"/>
        <v>0</v>
      </c>
      <c r="O12" s="75">
        <f t="shared" si="7"/>
        <v>0</v>
      </c>
      <c r="P12" s="77">
        <f t="shared" si="12"/>
        <v>0</v>
      </c>
      <c r="Q12" s="95"/>
      <c r="T12" s="92"/>
      <c r="U12" s="92"/>
      <c r="W12" s="92"/>
      <c r="X12" s="93">
        <f t="shared" si="17"/>
        <v>0</v>
      </c>
    </row>
    <row r="13" s="48" customFormat="1" hidden="1" spans="1:24">
      <c r="A13" s="60" t="str">
        <f>'Плановый рацион'!A18</f>
        <v>КК_мол_6_20м</v>
      </c>
      <c r="B13" s="61" t="e">
        <f>'Плановый рацион'!S18+#REF!+#REF!</f>
        <v>#REF!</v>
      </c>
      <c r="C13" s="62" t="e">
        <f>'Плановый рацион'!AG18+#REF!+#REF!</f>
        <v>#REF!</v>
      </c>
      <c r="D13" s="61" t="e">
        <f t="shared" si="0"/>
        <v>#REF!</v>
      </c>
      <c r="E13" s="61"/>
      <c r="F13" s="61"/>
      <c r="G13" s="61"/>
      <c r="H13" s="61"/>
      <c r="I13" s="74"/>
      <c r="J13" s="68" t="str">
        <f>IFERROR((B13/'Плановый рацион'!B18)," ")</f>
        <v> </v>
      </c>
      <c r="K13" s="61" t="str">
        <f>IFERROR((C13/'Плановый рацион'!B18)," ")</f>
        <v> </v>
      </c>
      <c r="L13" s="69" t="str">
        <f t="shared" si="14"/>
        <v/>
      </c>
      <c r="M13" s="70" t="str">
        <f t="shared" si="15"/>
        <v/>
      </c>
      <c r="N13" s="71" t="e">
        <f t="shared" si="16"/>
        <v>#VALUE!</v>
      </c>
      <c r="O13" s="75" t="e">
        <f t="shared" si="7"/>
        <v>#VALUE!</v>
      </c>
      <c r="P13" s="77" t="e">
        <f t="shared" si="12"/>
        <v>#VALUE!</v>
      </c>
      <c r="Q13" s="95"/>
      <c r="T13" s="92"/>
      <c r="U13" s="92"/>
      <c r="W13" s="92"/>
      <c r="X13" s="93" t="e">
        <f t="shared" si="17"/>
        <v>#VALUE!</v>
      </c>
    </row>
    <row r="14" s="48" customFormat="1" hidden="1" spans="1:24">
      <c r="A14" s="60" t="str">
        <f>'Плановый рацион'!A19</f>
        <v>КК_поздний_сух</v>
      </c>
      <c r="B14" s="61" t="e">
        <f>'Плановый рацион'!S19+#REF!+#REF!</f>
        <v>#REF!</v>
      </c>
      <c r="C14" s="62" t="e">
        <f>'Плановый рацион'!AG19+#REF!+#REF!</f>
        <v>#REF!</v>
      </c>
      <c r="D14" s="61" t="e">
        <f t="shared" si="0"/>
        <v>#REF!</v>
      </c>
      <c r="E14" s="61"/>
      <c r="F14" s="61"/>
      <c r="G14" s="61"/>
      <c r="H14" s="61"/>
      <c r="I14" s="74"/>
      <c r="J14" s="68" t="str">
        <f>IFERROR((B14/'Плановый рацион'!B19)," ")</f>
        <v> </v>
      </c>
      <c r="K14" s="61" t="str">
        <f>IFERROR((C14/'Плановый рацион'!B19)," ")</f>
        <v> </v>
      </c>
      <c r="L14" s="69" t="str">
        <f t="shared" si="14"/>
        <v/>
      </c>
      <c r="M14" s="70" t="str">
        <f t="shared" si="15"/>
        <v/>
      </c>
      <c r="N14" s="71" t="e">
        <f t="shared" si="16"/>
        <v>#VALUE!</v>
      </c>
      <c r="O14" s="75" t="e">
        <f t="shared" si="7"/>
        <v>#VALUE!</v>
      </c>
      <c r="P14" s="77" t="e">
        <f t="shared" si="12"/>
        <v>#VALUE!</v>
      </c>
      <c r="Q14" s="95"/>
      <c r="T14" s="92"/>
      <c r="U14" s="92"/>
      <c r="W14" s="92"/>
      <c r="X14" s="93" t="e">
        <f t="shared" si="17"/>
        <v>#VALUE!</v>
      </c>
    </row>
    <row r="15" s="48" customFormat="1" hidden="1" spans="1:24">
      <c r="A15" s="60" t="str">
        <f>'Плановый рацион'!A20</f>
        <v>КК_мол_3_6м</v>
      </c>
      <c r="B15" s="61" t="e">
        <f>'Плановый рацион'!S20+#REF!+#REF!</f>
        <v>#REF!</v>
      </c>
      <c r="C15" s="62" t="e">
        <f>'Плановый рацион'!AG20+#REF!+#REF!</f>
        <v>#REF!</v>
      </c>
      <c r="D15" s="61" t="e">
        <f t="shared" si="0"/>
        <v>#REF!</v>
      </c>
      <c r="E15" s="61"/>
      <c r="F15" s="61"/>
      <c r="G15" s="61"/>
      <c r="H15" s="61"/>
      <c r="I15" s="74"/>
      <c r="J15" s="68" t="str">
        <f>IFERROR((B15/'Плановый рацион'!B20)," ")</f>
        <v> </v>
      </c>
      <c r="K15" s="61" t="str">
        <f>IFERROR((C15/'Плановый рацион'!B20)," ")</f>
        <v> </v>
      </c>
      <c r="L15" s="69" t="str">
        <f t="shared" si="14"/>
        <v/>
      </c>
      <c r="M15" s="70" t="str">
        <f t="shared" si="15"/>
        <v/>
      </c>
      <c r="N15" s="71" t="e">
        <f t="shared" si="16"/>
        <v>#VALUE!</v>
      </c>
      <c r="O15" s="75" t="e">
        <f t="shared" si="7"/>
        <v>#VALUE!</v>
      </c>
      <c r="P15" s="77" t="e">
        <f t="shared" si="12"/>
        <v>#VALUE!</v>
      </c>
      <c r="Q15" s="95"/>
      <c r="T15" s="92"/>
      <c r="U15" s="92"/>
      <c r="W15" s="92"/>
      <c r="X15" s="93" t="e">
        <f t="shared" si="17"/>
        <v>#VALUE!</v>
      </c>
    </row>
    <row r="16" s="48" customFormat="1" hidden="1" spans="1:24">
      <c r="A16" s="60" t="str">
        <f>'Плановый рацион'!A21</f>
        <v>КК_ранний_сух</v>
      </c>
      <c r="B16" s="61" t="e">
        <f>'Плановый рацион'!S21+#REF!+#REF!</f>
        <v>#REF!</v>
      </c>
      <c r="C16" s="62" t="e">
        <f>'Плановый рацион'!AG21+#REF!+#REF!</f>
        <v>#REF!</v>
      </c>
      <c r="D16" s="61" t="e">
        <f t="shared" si="0"/>
        <v>#REF!</v>
      </c>
      <c r="E16" s="61"/>
      <c r="F16" s="61"/>
      <c r="G16" s="61"/>
      <c r="H16" s="61"/>
      <c r="I16" s="74"/>
      <c r="J16" s="68" t="str">
        <f>IFERROR((B16/'Плановый рацион'!B21)," ")</f>
        <v> </v>
      </c>
      <c r="K16" s="61" t="str">
        <f>IFERROR((C16/'Плановый рацион'!B21)," ")</f>
        <v> </v>
      </c>
      <c r="L16" s="69" t="str">
        <f t="shared" si="14"/>
        <v/>
      </c>
      <c r="M16" s="70" t="str">
        <f t="shared" si="15"/>
        <v/>
      </c>
      <c r="N16" s="71" t="e">
        <f t="shared" si="16"/>
        <v>#VALUE!</v>
      </c>
      <c r="O16" s="78" t="e">
        <f t="shared" si="7"/>
        <v>#VALUE!</v>
      </c>
      <c r="P16" s="77" t="e">
        <f t="shared" si="12"/>
        <v>#VALUE!</v>
      </c>
      <c r="Q16" s="95"/>
      <c r="T16" s="92"/>
      <c r="U16" s="92"/>
      <c r="W16" s="92"/>
      <c r="X16" s="93" t="e">
        <f t="shared" si="17"/>
        <v>#VALUE!</v>
      </c>
    </row>
    <row r="17" s="48" customFormat="1" hidden="1" spans="1:24">
      <c r="A17" s="60">
        <f>'Плановый рацион'!A22</f>
        <v>0</v>
      </c>
      <c r="B17" s="61" t="e">
        <f>'Плановый рацион'!S22+#REF!</f>
        <v>#REF!</v>
      </c>
      <c r="C17" s="62" t="e">
        <f>'Плановый рацион'!AG22+#REF!</f>
        <v>#REF!</v>
      </c>
      <c r="D17" s="61" t="e">
        <f t="shared" si="0"/>
        <v>#REF!</v>
      </c>
      <c r="E17" s="61"/>
      <c r="F17" s="61"/>
      <c r="G17" s="61"/>
      <c r="H17" s="61"/>
      <c r="I17" s="74"/>
      <c r="J17" s="68" t="str">
        <f>IFERROR((('Плановый рацион'!S22+#REF!)/'Плановый рацион'!B22),"")</f>
        <v/>
      </c>
      <c r="K17" s="61" t="str">
        <f>IFERROR((('Плановый рацион'!AG22+#REF!)/'Плановый рацион'!B22),"")</f>
        <v/>
      </c>
      <c r="L17" s="69" t="str">
        <f t="shared" si="14"/>
        <v/>
      </c>
      <c r="M17" s="70" t="str">
        <f t="shared" si="15"/>
        <v/>
      </c>
      <c r="N17" s="79"/>
      <c r="O17" s="80" t="str">
        <f t="shared" ref="O17:O65" si="18">IFERROR(N17/M17,"")</f>
        <v/>
      </c>
      <c r="P17" s="81"/>
      <c r="Q17" s="96"/>
      <c r="T17" s="92"/>
      <c r="U17" s="92"/>
      <c r="W17" s="92"/>
      <c r="X17" s="93">
        <f t="shared" si="17"/>
        <v>0</v>
      </c>
    </row>
    <row r="18" s="48" customFormat="1" hidden="1" spans="1:24">
      <c r="A18" s="60">
        <f>'Плановый рацион'!A23</f>
        <v>0</v>
      </c>
      <c r="B18" s="61" t="e">
        <f>'Плановый рацион'!S23+#REF!</f>
        <v>#REF!</v>
      </c>
      <c r="C18" s="62" t="e">
        <f>'Плановый рацион'!AG23+#REF!</f>
        <v>#REF!</v>
      </c>
      <c r="D18" s="61" t="e">
        <f t="shared" si="0"/>
        <v>#REF!</v>
      </c>
      <c r="E18" s="61"/>
      <c r="F18" s="61"/>
      <c r="G18" s="61"/>
      <c r="H18" s="61"/>
      <c r="I18" s="74"/>
      <c r="J18" s="68" t="str">
        <f>IFERROR((('Плановый рацион'!S23+#REF!)/'Плановый рацион'!B23),"")</f>
        <v/>
      </c>
      <c r="K18" s="61" t="str">
        <f>IFERROR((('Плановый рацион'!AG23+#REF!)/'Плановый рацион'!B23),"")</f>
        <v/>
      </c>
      <c r="L18" s="69" t="str">
        <f t="shared" si="14"/>
        <v/>
      </c>
      <c r="M18" s="70" t="str">
        <f t="shared" si="15"/>
        <v/>
      </c>
      <c r="N18" s="79"/>
      <c r="O18" s="80" t="str">
        <f t="shared" si="18"/>
        <v/>
      </c>
      <c r="P18" s="81"/>
      <c r="Q18" s="96"/>
      <c r="T18" s="92"/>
      <c r="U18" s="92"/>
      <c r="W18" s="92"/>
      <c r="X18" s="93">
        <f t="shared" si="17"/>
        <v>0</v>
      </c>
    </row>
    <row r="19" s="48" customFormat="1" hidden="1" spans="1:24">
      <c r="A19" s="60">
        <f>'Плановый рацион'!A24</f>
        <v>0</v>
      </c>
      <c r="B19" s="61" t="e">
        <f>'Плановый рацион'!S24+#REF!</f>
        <v>#REF!</v>
      </c>
      <c r="C19" s="62" t="e">
        <f>'Плановый рацион'!AG24+#REF!</f>
        <v>#REF!</v>
      </c>
      <c r="D19" s="61" t="e">
        <f t="shared" si="0"/>
        <v>#REF!</v>
      </c>
      <c r="E19" s="61"/>
      <c r="F19" s="61"/>
      <c r="G19" s="61"/>
      <c r="H19" s="61"/>
      <c r="I19" s="74"/>
      <c r="J19" s="68" t="str">
        <f>IFERROR((('Плановый рацион'!S24+#REF!)/'Плановый рацион'!B24),"")</f>
        <v/>
      </c>
      <c r="K19" s="61" t="str">
        <f>IFERROR((('Плановый рацион'!AG24+#REF!)/'Плановый рацион'!B24),"")</f>
        <v/>
      </c>
      <c r="L19" s="69" t="str">
        <f t="shared" ref="L19" si="19">IFERROR((J19+K19),"")</f>
        <v/>
      </c>
      <c r="M19" s="70" t="str">
        <f t="shared" ref="M19" si="20">IFERROR((L19*$S$3),"")</f>
        <v/>
      </c>
      <c r="N19" s="79"/>
      <c r="O19" s="80" t="str">
        <f t="shared" si="18"/>
        <v/>
      </c>
      <c r="P19" s="81"/>
      <c r="Q19" s="96"/>
      <c r="T19" s="92"/>
      <c r="U19" s="92"/>
      <c r="W19" s="92"/>
      <c r="X19" s="93">
        <f t="shared" si="17"/>
        <v>0</v>
      </c>
    </row>
    <row r="20" s="48" customFormat="1" hidden="1" spans="1:24">
      <c r="A20" s="60" t="str">
        <f>'Плановый рацион'!A25</f>
        <v>Кукуруза</v>
      </c>
      <c r="B20" s="61" t="e">
        <f>'Плановый рацион'!S25+#REF!</f>
        <v>#REF!</v>
      </c>
      <c r="C20" s="62" t="e">
        <f>'Плановый рацион'!AG25+#REF!</f>
        <v>#REF!</v>
      </c>
      <c r="D20" s="61" t="e">
        <f t="shared" si="0"/>
        <v>#REF!</v>
      </c>
      <c r="E20" s="61"/>
      <c r="F20" s="61"/>
      <c r="G20" s="61"/>
      <c r="H20" s="61"/>
      <c r="I20" s="74"/>
      <c r="J20" s="68" t="str">
        <f>IFERROR((('Плановый рацион'!S25+#REF!)/'Плановый рацион'!B25),"")</f>
        <v/>
      </c>
      <c r="K20" s="61" t="str">
        <f>IFERROR((('Плановый рацион'!AG25+#REF!)/'Плановый рацион'!B25),"")</f>
        <v/>
      </c>
      <c r="L20" s="69" t="str">
        <f t="shared" si="14"/>
        <v/>
      </c>
      <c r="M20" s="70" t="str">
        <f t="shared" si="15"/>
        <v/>
      </c>
      <c r="N20" s="79"/>
      <c r="O20" s="80" t="str">
        <f t="shared" si="18"/>
        <v/>
      </c>
      <c r="P20" s="81"/>
      <c r="Q20" s="96"/>
      <c r="T20" s="92"/>
      <c r="U20" s="92"/>
      <c r="W20" s="92"/>
      <c r="X20" s="93">
        <f t="shared" si="17"/>
        <v>0</v>
      </c>
    </row>
    <row r="21" s="48" customFormat="1" hidden="1" spans="1:24">
      <c r="A21" s="60" t="str">
        <f>'Плановый рацион'!A26</f>
        <v>Ячмень</v>
      </c>
      <c r="B21" s="61" t="e">
        <f>'Плановый рацион'!S26+#REF!</f>
        <v>#REF!</v>
      </c>
      <c r="C21" s="62" t="e">
        <f>'Плановый рацион'!AG26+#REF!</f>
        <v>#REF!</v>
      </c>
      <c r="D21" s="61" t="e">
        <f t="shared" si="0"/>
        <v>#REF!</v>
      </c>
      <c r="E21" s="61"/>
      <c r="F21" s="61"/>
      <c r="G21" s="61"/>
      <c r="H21" s="61"/>
      <c r="I21" s="74"/>
      <c r="J21" s="68" t="str">
        <f>IFERROR((('Плановый рацион'!S26+#REF!)/'Плановый рацион'!B26),"")</f>
        <v/>
      </c>
      <c r="K21" s="61" t="str">
        <f>IFERROR((('Плановый рацион'!AG26+#REF!)/'Плановый рацион'!B26),"")</f>
        <v/>
      </c>
      <c r="L21" s="69" t="str">
        <f t="shared" si="14"/>
        <v/>
      </c>
      <c r="M21" s="70" t="str">
        <f t="shared" si="15"/>
        <v/>
      </c>
      <c r="N21" s="79"/>
      <c r="O21" s="80" t="str">
        <f t="shared" si="18"/>
        <v/>
      </c>
      <c r="P21" s="81"/>
      <c r="Q21" s="96"/>
      <c r="T21" s="92"/>
      <c r="U21" s="92"/>
      <c r="W21" s="92"/>
      <c r="X21" s="93">
        <f t="shared" si="17"/>
        <v>0</v>
      </c>
    </row>
    <row r="22" s="48" customFormat="1" hidden="1" spans="1:24">
      <c r="A22" s="60" t="str">
        <f>'Плановый рацион'!A27</f>
        <v>Пшеница</v>
      </c>
      <c r="B22" s="61" t="e">
        <f>'Плановый рацион'!S27+#REF!</f>
        <v>#REF!</v>
      </c>
      <c r="C22" s="62" t="e">
        <f>'Плановый рацион'!AG27+#REF!</f>
        <v>#REF!</v>
      </c>
      <c r="D22" s="61" t="e">
        <f t="shared" si="0"/>
        <v>#REF!</v>
      </c>
      <c r="E22" s="61"/>
      <c r="F22" s="61"/>
      <c r="G22" s="61"/>
      <c r="H22" s="61"/>
      <c r="I22" s="74"/>
      <c r="J22" s="68" t="str">
        <f>IFERROR((('Плановый рацион'!S27+#REF!)/'Плановый рацион'!B27),"")</f>
        <v/>
      </c>
      <c r="K22" s="61" t="str">
        <f>IFERROR((('Плановый рацион'!AG27+#REF!)/'Плановый рацион'!B27),"")</f>
        <v/>
      </c>
      <c r="L22" s="69" t="str">
        <f t="shared" si="14"/>
        <v/>
      </c>
      <c r="M22" s="70" t="str">
        <f t="shared" si="15"/>
        <v/>
      </c>
      <c r="N22" s="79"/>
      <c r="O22" s="80" t="str">
        <f t="shared" si="18"/>
        <v/>
      </c>
      <c r="P22" s="81"/>
      <c r="Q22" s="96"/>
      <c r="T22" s="92"/>
      <c r="U22" s="92"/>
      <c r="W22" s="92"/>
      <c r="X22" s="93">
        <f t="shared" si="17"/>
        <v>0</v>
      </c>
    </row>
    <row r="23" s="48" customFormat="1" hidden="1" spans="1:24">
      <c r="A23" s="60" t="str">
        <f>'Плановый рацион'!A28</f>
        <v>Овес</v>
      </c>
      <c r="B23" s="61" t="e">
        <f>'Плановый рацион'!S28+#REF!</f>
        <v>#REF!</v>
      </c>
      <c r="C23" s="62" t="e">
        <f>'Плановый рацион'!AG28+#REF!</f>
        <v>#REF!</v>
      </c>
      <c r="D23" s="61" t="e">
        <f t="shared" ref="D23:D56" si="21">B23+C23</f>
        <v>#REF!</v>
      </c>
      <c r="E23" s="61"/>
      <c r="F23" s="61"/>
      <c r="G23" s="61"/>
      <c r="H23" s="61"/>
      <c r="I23" s="74"/>
      <c r="J23" s="68" t="str">
        <f>IFERROR((('Плановый рацион'!S28+#REF!)/'Плановый рацион'!B28),"")</f>
        <v/>
      </c>
      <c r="K23" s="61" t="str">
        <f>IFERROR((('Плановый рацион'!AG28+#REF!)/'Плановый рацион'!B28),"")</f>
        <v/>
      </c>
      <c r="L23" s="69" t="str">
        <f t="shared" si="14"/>
        <v/>
      </c>
      <c r="M23" s="70" t="str">
        <f t="shared" si="15"/>
        <v/>
      </c>
      <c r="N23" s="79"/>
      <c r="O23" s="80" t="str">
        <f t="shared" si="18"/>
        <v/>
      </c>
      <c r="P23" s="81"/>
      <c r="Q23" s="96"/>
      <c r="T23" s="92"/>
      <c r="U23" s="92"/>
      <c r="W23" s="92"/>
      <c r="X23" s="93">
        <f t="shared" si="17"/>
        <v>0</v>
      </c>
    </row>
    <row r="24" s="48" customFormat="1" hidden="1" spans="1:24">
      <c r="A24" s="60" t="str">
        <f>'Плановый рацион'!A29</f>
        <v>Кукуруза плющеная</v>
      </c>
      <c r="B24" s="61" t="e">
        <f>'Плановый рацион'!S29+#REF!</f>
        <v>#REF!</v>
      </c>
      <c r="C24" s="62" t="e">
        <f>'Плановый рацион'!AG29+#REF!</f>
        <v>#REF!</v>
      </c>
      <c r="D24" s="61" t="e">
        <f t="shared" si="21"/>
        <v>#REF!</v>
      </c>
      <c r="E24" s="61"/>
      <c r="F24" s="61"/>
      <c r="G24" s="61"/>
      <c r="H24" s="61"/>
      <c r="I24" s="74"/>
      <c r="J24" s="68" t="str">
        <f>IFERROR((('Плановый рацион'!S29+#REF!)/'Плановый рацион'!B29),"")</f>
        <v/>
      </c>
      <c r="K24" s="61" t="str">
        <f>IFERROR((('Плановый рацион'!AG29+#REF!)/'Плановый рацион'!B29),"")</f>
        <v/>
      </c>
      <c r="L24" s="69" t="str">
        <f t="shared" si="14"/>
        <v/>
      </c>
      <c r="M24" s="70" t="str">
        <f t="shared" si="15"/>
        <v/>
      </c>
      <c r="N24" s="79"/>
      <c r="O24" s="80" t="str">
        <f t="shared" si="18"/>
        <v/>
      </c>
      <c r="P24" s="81"/>
      <c r="Q24" s="96"/>
      <c r="T24" s="92"/>
      <c r="U24" s="92"/>
      <c r="W24" s="92"/>
      <c r="X24" s="93">
        <f t="shared" si="17"/>
        <v>0</v>
      </c>
    </row>
    <row r="25" s="48" customFormat="1" hidden="1" spans="1:24">
      <c r="A25" s="60" t="str">
        <f>'Плановый рацион'!A30</f>
        <v>Корнаж</v>
      </c>
      <c r="B25" s="61" t="e">
        <f>'Плановый рацион'!S30+#REF!</f>
        <v>#REF!</v>
      </c>
      <c r="C25" s="62" t="e">
        <f>'Плановый рацион'!AG30+#REF!</f>
        <v>#REF!</v>
      </c>
      <c r="D25" s="61" t="e">
        <f t="shared" si="21"/>
        <v>#REF!</v>
      </c>
      <c r="E25" s="61"/>
      <c r="F25" s="61"/>
      <c r="G25" s="61"/>
      <c r="H25" s="61"/>
      <c r="I25" s="74"/>
      <c r="J25" s="68" t="str">
        <f>IFERROR((('Плановый рацион'!S30+#REF!)/'Плановый рацион'!B30),"")</f>
        <v/>
      </c>
      <c r="K25" s="61" t="str">
        <f>IFERROR((('Плановый рацион'!AG30+#REF!)/'Плановый рацион'!B30),"")</f>
        <v/>
      </c>
      <c r="L25" s="69" t="str">
        <f t="shared" si="14"/>
        <v/>
      </c>
      <c r="M25" s="70" t="str">
        <f t="shared" si="15"/>
        <v/>
      </c>
      <c r="N25" s="79"/>
      <c r="O25" s="80" t="str">
        <f t="shared" si="18"/>
        <v/>
      </c>
      <c r="P25" s="81"/>
      <c r="Q25" s="96"/>
      <c r="T25" s="92"/>
      <c r="U25" s="92"/>
      <c r="W25" s="92"/>
      <c r="X25" s="93">
        <f t="shared" si="17"/>
        <v>0</v>
      </c>
    </row>
    <row r="26" s="48" customFormat="1" hidden="1" spans="1:24">
      <c r="A26" s="60" t="str">
        <f>'Плановый рацион'!A31</f>
        <v>Отруби</v>
      </c>
      <c r="B26" s="61" t="e">
        <f>'Плановый рацион'!S31+#REF!</f>
        <v>#REF!</v>
      </c>
      <c r="C26" s="62" t="e">
        <f>'Плановый рацион'!AG31+#REF!</f>
        <v>#REF!</v>
      </c>
      <c r="D26" s="61" t="e">
        <f t="shared" si="21"/>
        <v>#REF!</v>
      </c>
      <c r="E26" s="61"/>
      <c r="F26" s="61"/>
      <c r="G26" s="61"/>
      <c r="H26" s="61"/>
      <c r="I26" s="74"/>
      <c r="J26" s="68" t="str">
        <f>IFERROR((('Плановый рацион'!S31+#REF!)/'Плановый рацион'!B31),"")</f>
        <v/>
      </c>
      <c r="K26" s="61" t="str">
        <f>IFERROR((('Плановый рацион'!AG31+#REF!)/'Плановый рацион'!B31),"")</f>
        <v/>
      </c>
      <c r="L26" s="69" t="str">
        <f t="shared" si="14"/>
        <v/>
      </c>
      <c r="M26" s="70" t="str">
        <f t="shared" si="15"/>
        <v/>
      </c>
      <c r="N26" s="79"/>
      <c r="O26" s="80" t="str">
        <f t="shared" si="18"/>
        <v/>
      </c>
      <c r="P26" s="81"/>
      <c r="Q26" s="96"/>
      <c r="T26" s="92"/>
      <c r="U26" s="92"/>
      <c r="W26" s="92"/>
      <c r="X26" s="93">
        <f t="shared" si="17"/>
        <v>0</v>
      </c>
    </row>
    <row r="27" s="48" customFormat="1" hidden="1" spans="1:24">
      <c r="A27" s="60" t="str">
        <f>'Плановый рацион'!A32</f>
        <v>Зерновой корм 1</v>
      </c>
      <c r="B27" s="61" t="e">
        <f>'Плановый рацион'!S32+#REF!</f>
        <v>#REF!</v>
      </c>
      <c r="C27" s="62" t="e">
        <f>'Плановый рацион'!AG32+#REF!</f>
        <v>#REF!</v>
      </c>
      <c r="D27" s="61" t="e">
        <f t="shared" si="21"/>
        <v>#REF!</v>
      </c>
      <c r="E27" s="61"/>
      <c r="F27" s="61"/>
      <c r="G27" s="61"/>
      <c r="H27" s="61"/>
      <c r="I27" s="74"/>
      <c r="J27" s="68" t="str">
        <f>IFERROR((('Плановый рацион'!S32+#REF!)/'Плановый рацион'!B32),"")</f>
        <v/>
      </c>
      <c r="K27" s="61" t="str">
        <f>IFERROR((('Плановый рацион'!AG32+#REF!)/'Плановый рацион'!B32),"")</f>
        <v/>
      </c>
      <c r="L27" s="69" t="str">
        <f t="shared" si="14"/>
        <v/>
      </c>
      <c r="M27" s="70" t="str">
        <f t="shared" si="15"/>
        <v/>
      </c>
      <c r="N27" s="79"/>
      <c r="O27" s="80" t="str">
        <f t="shared" si="18"/>
        <v/>
      </c>
      <c r="P27" s="81"/>
      <c r="Q27" s="96"/>
      <c r="T27" s="92"/>
      <c r="U27" s="92"/>
      <c r="W27" s="92"/>
      <c r="X27" s="93">
        <f t="shared" si="17"/>
        <v>0</v>
      </c>
    </row>
    <row r="28" s="48" customFormat="1" hidden="1" spans="1:24">
      <c r="A28" s="60" t="str">
        <f>'Плановый рацион'!A33</f>
        <v>Соль</v>
      </c>
      <c r="B28" s="61" t="e">
        <f>'Плановый рацион'!S33+#REF!</f>
        <v>#REF!</v>
      </c>
      <c r="C28" s="62" t="e">
        <f>'Плановый рацион'!AG33+#REF!</f>
        <v>#REF!</v>
      </c>
      <c r="D28" s="61" t="e">
        <f t="shared" si="21"/>
        <v>#REF!</v>
      </c>
      <c r="E28" s="61"/>
      <c r="F28" s="61"/>
      <c r="G28" s="61"/>
      <c r="H28" s="61"/>
      <c r="I28" s="74"/>
      <c r="J28" s="68" t="str">
        <f>IFERROR((('Плановый рацион'!S33+#REF!)/'Плановый рацион'!B33),"")</f>
        <v/>
      </c>
      <c r="K28" s="61" t="str">
        <f>IFERROR((('Плановый рацион'!AG33+#REF!)/'Плановый рацион'!B33),"")</f>
        <v/>
      </c>
      <c r="L28" s="69" t="str">
        <f t="shared" si="14"/>
        <v/>
      </c>
      <c r="M28" s="70" t="str">
        <f t="shared" si="15"/>
        <v/>
      </c>
      <c r="N28" s="79"/>
      <c r="O28" s="80" t="str">
        <f t="shared" si="18"/>
        <v/>
      </c>
      <c r="P28" s="81"/>
      <c r="Q28" s="96"/>
      <c r="T28" s="92"/>
      <c r="U28" s="92"/>
      <c r="W28" s="92"/>
      <c r="X28" s="93">
        <f t="shared" si="17"/>
        <v>0</v>
      </c>
    </row>
    <row r="29" s="48" customFormat="1" hidden="1" spans="1:24">
      <c r="A29" s="60" t="str">
        <f>'Плановый рацион'!A34</f>
        <v>Сода</v>
      </c>
      <c r="B29" s="61" t="e">
        <f>'Плановый рацион'!S34+#REF!</f>
        <v>#REF!</v>
      </c>
      <c r="C29" s="62" t="e">
        <f>'Плановый рацион'!AG34+#REF!</f>
        <v>#REF!</v>
      </c>
      <c r="D29" s="61" t="e">
        <f t="shared" si="21"/>
        <v>#REF!</v>
      </c>
      <c r="E29" s="61"/>
      <c r="F29" s="61"/>
      <c r="G29" s="61"/>
      <c r="H29" s="61"/>
      <c r="I29" s="74"/>
      <c r="J29" s="68" t="str">
        <f>IFERROR((('Плановый рацион'!S34+#REF!)/'Плановый рацион'!B34),"")</f>
        <v/>
      </c>
      <c r="K29" s="61" t="str">
        <f>IFERROR((('Плановый рацион'!AG34+#REF!)/'Плановый рацион'!B34),"")</f>
        <v/>
      </c>
      <c r="L29" s="69" t="str">
        <f t="shared" si="14"/>
        <v/>
      </c>
      <c r="M29" s="70" t="str">
        <f t="shared" si="15"/>
        <v/>
      </c>
      <c r="N29" s="79"/>
      <c r="O29" s="80" t="str">
        <f t="shared" si="18"/>
        <v/>
      </c>
      <c r="P29" s="81"/>
      <c r="Q29" s="96"/>
      <c r="T29" s="92"/>
      <c r="U29" s="92"/>
      <c r="W29" s="92"/>
      <c r="X29" s="93">
        <f t="shared" si="17"/>
        <v>0</v>
      </c>
    </row>
    <row r="30" s="48" customFormat="1" hidden="1" spans="1:24">
      <c r="A30" s="60" t="str">
        <f>'Плановый рацион'!A35</f>
        <v>Мел</v>
      </c>
      <c r="B30" s="61" t="e">
        <f>'Плановый рацион'!S35+#REF!</f>
        <v>#REF!</v>
      </c>
      <c r="C30" s="62" t="e">
        <f>'Плановый рацион'!AG35+#REF!</f>
        <v>#REF!</v>
      </c>
      <c r="D30" s="61" t="e">
        <f t="shared" si="21"/>
        <v>#REF!</v>
      </c>
      <c r="E30" s="61"/>
      <c r="F30" s="61"/>
      <c r="G30" s="61"/>
      <c r="H30" s="61"/>
      <c r="I30" s="74"/>
      <c r="J30" s="68" t="str">
        <f>IFERROR((('Плановый рацион'!S35+#REF!)/'Плановый рацион'!B35),"")</f>
        <v/>
      </c>
      <c r="K30" s="61" t="str">
        <f>IFERROR((('Плановый рацион'!AG35+#REF!)/'Плановый рацион'!B35),"")</f>
        <v/>
      </c>
      <c r="L30" s="69" t="str">
        <f t="shared" si="14"/>
        <v/>
      </c>
      <c r="M30" s="70" t="str">
        <f t="shared" si="15"/>
        <v/>
      </c>
      <c r="N30" s="79"/>
      <c r="O30" s="80" t="str">
        <f t="shared" si="18"/>
        <v/>
      </c>
      <c r="P30" s="81"/>
      <c r="Q30" s="96"/>
      <c r="T30" s="92"/>
      <c r="U30" s="92"/>
      <c r="W30" s="92"/>
      <c r="X30" s="93">
        <f t="shared" si="17"/>
        <v>0</v>
      </c>
    </row>
    <row r="31" s="48" customFormat="1" hidden="1" spans="1:24">
      <c r="A31" s="60" t="str">
        <f>'Плановый рацион'!A36</f>
        <v>Мука известняковая</v>
      </c>
      <c r="B31" s="61" t="e">
        <f>'Плановый рацион'!S36+#REF!</f>
        <v>#REF!</v>
      </c>
      <c r="C31" s="62" t="e">
        <f>'Плановый рацион'!AG36+#REF!</f>
        <v>#REF!</v>
      </c>
      <c r="D31" s="61" t="e">
        <f t="shared" si="21"/>
        <v>#REF!</v>
      </c>
      <c r="E31" s="61"/>
      <c r="F31" s="61"/>
      <c r="G31" s="61"/>
      <c r="H31" s="61"/>
      <c r="I31" s="74"/>
      <c r="J31" s="68" t="str">
        <f>IFERROR((('Плановый рацион'!S36+#REF!)/'Плановый рацион'!B36),"")</f>
        <v/>
      </c>
      <c r="K31" s="61" t="str">
        <f>IFERROR((('Плановый рацион'!AG36+#REF!)/'Плановый рацион'!B36),"")</f>
        <v/>
      </c>
      <c r="L31" s="69" t="str">
        <f t="shared" si="14"/>
        <v/>
      </c>
      <c r="M31" s="70" t="str">
        <f t="shared" si="15"/>
        <v/>
      </c>
      <c r="N31" s="79"/>
      <c r="O31" s="80" t="str">
        <f t="shared" si="18"/>
        <v/>
      </c>
      <c r="P31" s="81"/>
      <c r="Q31" s="96"/>
      <c r="T31" s="92"/>
      <c r="U31" s="92"/>
      <c r="W31" s="92"/>
      <c r="X31" s="93">
        <f t="shared" si="17"/>
        <v>0</v>
      </c>
    </row>
    <row r="32" s="48" customFormat="1" hidden="1" spans="1:24">
      <c r="A32" s="60" t="str">
        <f>'Плановый рацион'!A37</f>
        <v>Поташ</v>
      </c>
      <c r="B32" s="61" t="e">
        <f>'Плановый рацион'!S37+#REF!</f>
        <v>#REF!</v>
      </c>
      <c r="C32" s="62" t="e">
        <f>'Плановый рацион'!AG37+#REF!</f>
        <v>#REF!</v>
      </c>
      <c r="D32" s="61" t="e">
        <f t="shared" si="21"/>
        <v>#REF!</v>
      </c>
      <c r="E32" s="61"/>
      <c r="F32" s="61"/>
      <c r="G32" s="61"/>
      <c r="H32" s="61"/>
      <c r="I32" s="74"/>
      <c r="J32" s="68" t="str">
        <f>IFERROR((('Плановый рацион'!S37+#REF!)/'Плановый рацион'!B37),"")</f>
        <v/>
      </c>
      <c r="K32" s="61" t="str">
        <f>IFERROR((('Плановый рацион'!AG37+#REF!)/'Плановый рацион'!B37),"")</f>
        <v/>
      </c>
      <c r="L32" s="69" t="str">
        <f t="shared" si="14"/>
        <v/>
      </c>
      <c r="M32" s="70" t="str">
        <f t="shared" si="15"/>
        <v/>
      </c>
      <c r="N32" s="79"/>
      <c r="O32" s="80" t="str">
        <f t="shared" si="18"/>
        <v/>
      </c>
      <c r="P32" s="81"/>
      <c r="Q32" s="96"/>
      <c r="T32" s="92"/>
      <c r="U32" s="92"/>
      <c r="W32" s="92"/>
      <c r="X32" s="93">
        <f t="shared" si="17"/>
        <v>0</v>
      </c>
    </row>
    <row r="33" s="48" customFormat="1" hidden="1" spans="1:24">
      <c r="A33" s="60" t="str">
        <f>'Плановый рацион'!A38</f>
        <v>Анионная соль</v>
      </c>
      <c r="B33" s="61" t="e">
        <f>'Плановый рацион'!S38+#REF!</f>
        <v>#REF!</v>
      </c>
      <c r="C33" s="62" t="e">
        <f>'Плановый рацион'!AG38+#REF!</f>
        <v>#REF!</v>
      </c>
      <c r="D33" s="61" t="e">
        <f t="shared" si="21"/>
        <v>#REF!</v>
      </c>
      <c r="E33" s="61"/>
      <c r="F33" s="61"/>
      <c r="G33" s="61"/>
      <c r="H33" s="61"/>
      <c r="I33" s="74"/>
      <c r="J33" s="68" t="str">
        <f>IFERROR((('Плановый рацион'!S38+#REF!)/'Плановый рацион'!B38),"")</f>
        <v/>
      </c>
      <c r="K33" s="61" t="str">
        <f>IFERROR((('Плановый рацион'!AG38+#REF!)/'Плановый рацион'!B38),"")</f>
        <v/>
      </c>
      <c r="L33" s="69" t="str">
        <f t="shared" si="14"/>
        <v/>
      </c>
      <c r="M33" s="70" t="str">
        <f t="shared" si="15"/>
        <v/>
      </c>
      <c r="N33" s="79"/>
      <c r="O33" s="80" t="str">
        <f t="shared" si="18"/>
        <v/>
      </c>
      <c r="P33" s="81"/>
      <c r="Q33" s="96"/>
      <c r="T33" s="92"/>
      <c r="U33" s="92"/>
      <c r="W33" s="92"/>
      <c r="X33" s="93">
        <f t="shared" si="17"/>
        <v>0</v>
      </c>
    </row>
    <row r="34" s="48" customFormat="1" hidden="1" spans="1:24">
      <c r="A34" s="60" t="str">
        <f>'Плановый рацион'!A39</f>
        <v>Оксид магния</v>
      </c>
      <c r="B34" s="61" t="e">
        <f>'Плановый рацион'!S39+#REF!</f>
        <v>#REF!</v>
      </c>
      <c r="C34" s="62" t="e">
        <f>'Плановый рацион'!AG39+#REF!</f>
        <v>#REF!</v>
      </c>
      <c r="D34" s="61" t="e">
        <f t="shared" si="21"/>
        <v>#REF!</v>
      </c>
      <c r="E34" s="61"/>
      <c r="F34" s="61"/>
      <c r="G34" s="61"/>
      <c r="H34" s="61"/>
      <c r="I34" s="74"/>
      <c r="J34" s="68" t="str">
        <f>IFERROR((('Плановый рацион'!S39+#REF!)/'Плановый рацион'!B39),"")</f>
        <v/>
      </c>
      <c r="K34" s="61" t="str">
        <f>IFERROR((('Плановый рацион'!AG39+#REF!)/'Плановый рацион'!B39),"")</f>
        <v/>
      </c>
      <c r="L34" s="69" t="str">
        <f t="shared" si="14"/>
        <v/>
      </c>
      <c r="M34" s="70" t="str">
        <f t="shared" si="15"/>
        <v/>
      </c>
      <c r="N34" s="79"/>
      <c r="O34" s="80" t="str">
        <f t="shared" si="18"/>
        <v/>
      </c>
      <c r="P34" s="81"/>
      <c r="Q34" s="96"/>
      <c r="T34" s="92"/>
      <c r="U34" s="92"/>
      <c r="W34" s="92"/>
      <c r="X34" s="93">
        <f t="shared" si="17"/>
        <v>0</v>
      </c>
    </row>
    <row r="35" s="48" customFormat="1" hidden="1" spans="1:24">
      <c r="A35" s="60" t="str">
        <f>'Плановый рацион'!A40</f>
        <v>Минеральный корм 1</v>
      </c>
      <c r="B35" s="61" t="e">
        <f>'Плановый рацион'!S40+#REF!</f>
        <v>#REF!</v>
      </c>
      <c r="C35" s="62" t="e">
        <f>'Плановый рацион'!AG40+#REF!</f>
        <v>#REF!</v>
      </c>
      <c r="D35" s="61" t="e">
        <f t="shared" si="21"/>
        <v>#REF!</v>
      </c>
      <c r="E35" s="61"/>
      <c r="F35" s="61"/>
      <c r="G35" s="61"/>
      <c r="H35" s="61"/>
      <c r="I35" s="74"/>
      <c r="J35" s="68" t="str">
        <f>IFERROR((('Плановый рацион'!S40+#REF!)/'Плановый рацион'!B40),"")</f>
        <v/>
      </c>
      <c r="K35" s="61" t="str">
        <f>IFERROR((('Плановый рацион'!AG40+#REF!)/'Плановый рацион'!B40),"")</f>
        <v/>
      </c>
      <c r="L35" s="69" t="str">
        <f t="shared" si="14"/>
        <v/>
      </c>
      <c r="M35" s="70" t="str">
        <f t="shared" si="15"/>
        <v/>
      </c>
      <c r="N35" s="79"/>
      <c r="O35" s="80" t="str">
        <f t="shared" si="18"/>
        <v/>
      </c>
      <c r="P35" s="81"/>
      <c r="Q35" s="96"/>
      <c r="T35" s="92"/>
      <c r="U35" s="92"/>
      <c r="W35" s="92"/>
      <c r="X35" s="93">
        <f t="shared" si="17"/>
        <v>0</v>
      </c>
    </row>
    <row r="36" s="48" customFormat="1" hidden="1" spans="1:24">
      <c r="A36" s="60" t="str">
        <f>'Плановый рацион'!A41</f>
        <v>Минеральный корм 2</v>
      </c>
      <c r="B36" s="61" t="e">
        <f>'Плановый рацион'!S41+#REF!</f>
        <v>#REF!</v>
      </c>
      <c r="C36" s="62" t="e">
        <f>'Плановый рацион'!AG41+#REF!</f>
        <v>#REF!</v>
      </c>
      <c r="D36" s="61" t="e">
        <f t="shared" si="21"/>
        <v>#REF!</v>
      </c>
      <c r="E36" s="61"/>
      <c r="F36" s="61"/>
      <c r="G36" s="61"/>
      <c r="H36" s="61"/>
      <c r="I36" s="74"/>
      <c r="J36" s="68" t="str">
        <f>IFERROR((('Плановый рацион'!S41+#REF!)/'Плановый рацион'!B41),"")</f>
        <v/>
      </c>
      <c r="K36" s="61" t="str">
        <f>IFERROR((('Плановый рацион'!AG41+#REF!)/'Плановый рацион'!B41),"")</f>
        <v/>
      </c>
      <c r="L36" s="69" t="str">
        <f t="shared" si="14"/>
        <v/>
      </c>
      <c r="M36" s="70" t="str">
        <f t="shared" si="15"/>
        <v/>
      </c>
      <c r="N36" s="79"/>
      <c r="O36" s="80" t="str">
        <f t="shared" si="18"/>
        <v/>
      </c>
      <c r="P36" s="81"/>
      <c r="Q36" s="96"/>
      <c r="T36" s="92"/>
      <c r="U36" s="92"/>
      <c r="W36" s="92"/>
      <c r="X36" s="93">
        <f t="shared" si="17"/>
        <v>0</v>
      </c>
    </row>
    <row r="37" s="48" customFormat="1" hidden="1" spans="1:24">
      <c r="A37" s="60" t="str">
        <f>'Плановый рацион'!A42</f>
        <v>Минеральный корм 3</v>
      </c>
      <c r="B37" s="61" t="e">
        <f>'Плановый рацион'!S42+#REF!</f>
        <v>#REF!</v>
      </c>
      <c r="C37" s="62" t="e">
        <f>'Плановый рацион'!AG42+#REF!</f>
        <v>#REF!</v>
      </c>
      <c r="D37" s="61" t="e">
        <f t="shared" si="21"/>
        <v>#REF!</v>
      </c>
      <c r="E37" s="61"/>
      <c r="F37" s="61"/>
      <c r="G37" s="61"/>
      <c r="H37" s="61"/>
      <c r="I37" s="74"/>
      <c r="J37" s="68" t="str">
        <f>IFERROR((('Плановый рацион'!S42+#REF!)/'Плановый рацион'!B42),"")</f>
        <v/>
      </c>
      <c r="K37" s="61" t="str">
        <f>IFERROR((('Плановый рацион'!AG42+#REF!)/'Плановый рацион'!B42),"")</f>
        <v/>
      </c>
      <c r="L37" s="69" t="str">
        <f t="shared" si="14"/>
        <v/>
      </c>
      <c r="M37" s="70" t="str">
        <f t="shared" si="15"/>
        <v/>
      </c>
      <c r="N37" s="79"/>
      <c r="O37" s="80" t="str">
        <f t="shared" si="18"/>
        <v/>
      </c>
      <c r="P37" s="81"/>
      <c r="Q37" s="96"/>
      <c r="T37" s="92"/>
      <c r="U37" s="92"/>
      <c r="W37" s="92"/>
      <c r="X37" s="93">
        <f t="shared" si="17"/>
        <v>0</v>
      </c>
    </row>
    <row r="38" s="48" customFormat="1" hidden="1" spans="1:24">
      <c r="A38" s="60" t="str">
        <f>'Плановый рацион'!A43</f>
        <v>Премикс Дойный</v>
      </c>
      <c r="B38" s="61" t="e">
        <f>'Плановый рацион'!S43+#REF!</f>
        <v>#REF!</v>
      </c>
      <c r="C38" s="62" t="e">
        <f>'Плановый рацион'!AG43+#REF!</f>
        <v>#REF!</v>
      </c>
      <c r="D38" s="61" t="e">
        <f t="shared" si="21"/>
        <v>#REF!</v>
      </c>
      <c r="E38" s="61"/>
      <c r="F38" s="61"/>
      <c r="G38" s="61"/>
      <c r="H38" s="61"/>
      <c r="I38" s="74"/>
      <c r="J38" s="68" t="str">
        <f>IFERROR((('Плановый рацион'!S43+#REF!)/'Плановый рацион'!B43),"")</f>
        <v/>
      </c>
      <c r="K38" s="61" t="str">
        <f>IFERROR((('Плановый рацион'!AG43+#REF!)/'Плановый рацион'!B43),"")</f>
        <v/>
      </c>
      <c r="L38" s="69" t="str">
        <f t="shared" si="14"/>
        <v/>
      </c>
      <c r="M38" s="70" t="str">
        <f t="shared" si="15"/>
        <v/>
      </c>
      <c r="N38" s="79"/>
      <c r="O38" s="80" t="str">
        <f t="shared" si="18"/>
        <v/>
      </c>
      <c r="P38" s="81"/>
      <c r="Q38" s="96"/>
      <c r="T38" s="92"/>
      <c r="U38" s="92"/>
      <c r="W38" s="92"/>
      <c r="X38" s="93">
        <f t="shared" si="17"/>
        <v>0</v>
      </c>
    </row>
    <row r="39" s="48" customFormat="1" hidden="1" spans="1:24">
      <c r="A39" s="60" t="str">
        <f>'Плановый рацион'!A44</f>
        <v>Премикс Транзит</v>
      </c>
      <c r="B39" s="61" t="e">
        <f>'Плановый рацион'!S44+#REF!</f>
        <v>#REF!</v>
      </c>
      <c r="C39" s="62" t="e">
        <f>'Плановый рацион'!AG44+#REF!</f>
        <v>#REF!</v>
      </c>
      <c r="D39" s="61" t="e">
        <f t="shared" si="21"/>
        <v>#REF!</v>
      </c>
      <c r="E39" s="61"/>
      <c r="F39" s="61"/>
      <c r="G39" s="61"/>
      <c r="H39" s="61"/>
      <c r="I39" s="74"/>
      <c r="J39" s="68" t="str">
        <f>IFERROR((('Плановый рацион'!S44+#REF!)/'Плановый рацион'!B44),"")</f>
        <v/>
      </c>
      <c r="K39" s="61" t="str">
        <f>IFERROR((('Плановый рацион'!AG44+#REF!)/'Плановый рацион'!B44),"")</f>
        <v/>
      </c>
      <c r="L39" s="69" t="str">
        <f t="shared" si="14"/>
        <v/>
      </c>
      <c r="M39" s="70" t="str">
        <f t="shared" si="15"/>
        <v/>
      </c>
      <c r="N39" s="79"/>
      <c r="O39" s="80" t="str">
        <f t="shared" si="18"/>
        <v/>
      </c>
      <c r="P39" s="81"/>
      <c r="Q39" s="96"/>
      <c r="T39" s="92"/>
      <c r="U39" s="92"/>
      <c r="W39" s="92"/>
      <c r="X39" s="93">
        <f t="shared" si="17"/>
        <v>0</v>
      </c>
    </row>
    <row r="40" s="48" customFormat="1" hidden="1" spans="1:24">
      <c r="A40" s="60" t="str">
        <f>'Плановый рацион'!A45</f>
        <v>Премикс Молодняк</v>
      </c>
      <c r="B40" s="61" t="e">
        <f>'Плановый рацион'!S45+#REF!</f>
        <v>#REF!</v>
      </c>
      <c r="C40" s="62" t="e">
        <f>'Плановый рацион'!AG45+#REF!</f>
        <v>#REF!</v>
      </c>
      <c r="D40" s="61" t="e">
        <f t="shared" si="21"/>
        <v>#REF!</v>
      </c>
      <c r="E40" s="61"/>
      <c r="F40" s="61"/>
      <c r="G40" s="61"/>
      <c r="H40" s="61"/>
      <c r="I40" s="74"/>
      <c r="J40" s="68" t="str">
        <f>IFERROR((('Плановый рацион'!S45+#REF!)/'Плановый рацион'!B45),"")</f>
        <v/>
      </c>
      <c r="K40" s="61" t="str">
        <f>IFERROR((('Плановый рацион'!AG45+#REF!)/'Плановый рацион'!B45),"")</f>
        <v/>
      </c>
      <c r="L40" s="69" t="str">
        <f t="shared" si="14"/>
        <v/>
      </c>
      <c r="M40" s="70" t="str">
        <f t="shared" si="15"/>
        <v/>
      </c>
      <c r="N40" s="79"/>
      <c r="O40" s="80" t="str">
        <f t="shared" si="18"/>
        <v/>
      </c>
      <c r="P40" s="81"/>
      <c r="Q40" s="96"/>
      <c r="T40" s="92"/>
      <c r="U40" s="92"/>
      <c r="W40" s="92"/>
      <c r="X40" s="93">
        <f t="shared" si="17"/>
        <v>0</v>
      </c>
    </row>
    <row r="41" s="48" customFormat="1" hidden="1" spans="1:24">
      <c r="A41" s="60" t="str">
        <f>'Плановый рацион'!A46</f>
        <v>Премикс 1</v>
      </c>
      <c r="B41" s="61" t="e">
        <f>'Плановый рацион'!S46+#REF!</f>
        <v>#REF!</v>
      </c>
      <c r="C41" s="62" t="e">
        <f>'Плановый рацион'!AG46+#REF!</f>
        <v>#REF!</v>
      </c>
      <c r="D41" s="61" t="e">
        <f t="shared" si="21"/>
        <v>#REF!</v>
      </c>
      <c r="E41" s="61"/>
      <c r="F41" s="61"/>
      <c r="G41" s="61"/>
      <c r="H41" s="61"/>
      <c r="I41" s="74"/>
      <c r="J41" s="68" t="str">
        <f>IFERROR((('Плановый рацион'!S46+#REF!)/'Плановый рацион'!B46),"")</f>
        <v/>
      </c>
      <c r="K41" s="61" t="str">
        <f>IFERROR((('Плановый рацион'!AG46+#REF!)/'Плановый рацион'!B46),"")</f>
        <v/>
      </c>
      <c r="L41" s="69" t="str">
        <f t="shared" si="14"/>
        <v/>
      </c>
      <c r="M41" s="70" t="str">
        <f t="shared" si="15"/>
        <v/>
      </c>
      <c r="N41" s="79"/>
      <c r="O41" s="80" t="str">
        <f t="shared" si="18"/>
        <v/>
      </c>
      <c r="P41" s="81"/>
      <c r="Q41" s="96"/>
      <c r="T41" s="92"/>
      <c r="U41" s="92"/>
      <c r="W41" s="92"/>
      <c r="X41" s="93">
        <f t="shared" si="17"/>
        <v>0</v>
      </c>
    </row>
    <row r="42" s="48" customFormat="1" hidden="1" spans="1:24">
      <c r="A42" s="60" t="str">
        <f>'Плановый рацион'!A47</f>
        <v>Премикс 2</v>
      </c>
      <c r="B42" s="61" t="e">
        <f>'Плановый рацион'!S47+#REF!</f>
        <v>#REF!</v>
      </c>
      <c r="C42" s="62" t="e">
        <f>'Плановый рацион'!AG47+#REF!</f>
        <v>#REF!</v>
      </c>
      <c r="D42" s="61" t="e">
        <f t="shared" si="21"/>
        <v>#REF!</v>
      </c>
      <c r="E42" s="61"/>
      <c r="F42" s="61"/>
      <c r="G42" s="61"/>
      <c r="H42" s="61"/>
      <c r="I42" s="74"/>
      <c r="J42" s="68" t="str">
        <f>IFERROR((('Плановый рацион'!S47+#REF!)/'Плановый рацион'!B47),"")</f>
        <v/>
      </c>
      <c r="K42" s="61" t="str">
        <f>IFERROR((('Плановый рацион'!AG47+#REF!)/'Плановый рацион'!B47),"")</f>
        <v/>
      </c>
      <c r="L42" s="69" t="str">
        <f t="shared" si="14"/>
        <v/>
      </c>
      <c r="M42" s="70" t="str">
        <f t="shared" si="15"/>
        <v/>
      </c>
      <c r="N42" s="79"/>
      <c r="O42" s="80" t="str">
        <f t="shared" si="18"/>
        <v/>
      </c>
      <c r="P42" s="81"/>
      <c r="Q42" s="96"/>
      <c r="T42" s="92"/>
      <c r="U42" s="92"/>
      <c r="W42" s="92"/>
      <c r="X42" s="93">
        <f t="shared" si="17"/>
        <v>0</v>
      </c>
    </row>
    <row r="43" s="48" customFormat="1" hidden="1" spans="1:24">
      <c r="A43" s="60" t="str">
        <f>'Плановый рацион'!A48</f>
        <v>Премикс 3</v>
      </c>
      <c r="B43" s="61" t="e">
        <f>'Плановый рацион'!S48+#REF!</f>
        <v>#REF!</v>
      </c>
      <c r="C43" s="62" t="e">
        <f>'Плановый рацион'!AG48+#REF!</f>
        <v>#REF!</v>
      </c>
      <c r="D43" s="61" t="e">
        <f t="shared" si="21"/>
        <v>#REF!</v>
      </c>
      <c r="E43" s="61"/>
      <c r="F43" s="61"/>
      <c r="G43" s="61"/>
      <c r="H43" s="61"/>
      <c r="I43" s="74"/>
      <c r="J43" s="68" t="str">
        <f>IFERROR((('Плановый рацион'!S48+#REF!)/'Плановый рацион'!B48),"")</f>
        <v/>
      </c>
      <c r="K43" s="61" t="str">
        <f>IFERROR((('Плановый рацион'!AG48+#REF!)/'Плановый рацион'!B48),"")</f>
        <v/>
      </c>
      <c r="L43" s="69" t="str">
        <f t="shared" si="14"/>
        <v/>
      </c>
      <c r="M43" s="70" t="str">
        <f t="shared" si="15"/>
        <v/>
      </c>
      <c r="N43" s="79"/>
      <c r="O43" s="80" t="str">
        <f t="shared" si="18"/>
        <v/>
      </c>
      <c r="P43" s="81"/>
      <c r="Q43" s="96"/>
      <c r="T43" s="92"/>
      <c r="U43" s="92"/>
      <c r="W43" s="92"/>
      <c r="X43" s="93">
        <f t="shared" si="17"/>
        <v>0</v>
      </c>
    </row>
    <row r="44" s="48" customFormat="1" hidden="1" spans="1:24">
      <c r="A44" s="60" t="str">
        <f>'Плановый рацион'!A49</f>
        <v>Премикс 4</v>
      </c>
      <c r="B44" s="61" t="e">
        <f>'Плановый рацион'!S49+#REF!</f>
        <v>#REF!</v>
      </c>
      <c r="C44" s="62" t="e">
        <f>'Плановый рацион'!AG49+#REF!</f>
        <v>#REF!</v>
      </c>
      <c r="D44" s="61" t="e">
        <f t="shared" si="21"/>
        <v>#REF!</v>
      </c>
      <c r="E44" s="61"/>
      <c r="F44" s="61"/>
      <c r="G44" s="61"/>
      <c r="H44" s="61"/>
      <c r="I44" s="74"/>
      <c r="J44" s="68" t="str">
        <f>IFERROR((('Плановый рацион'!S49+#REF!)/'Плановый рацион'!B49),"")</f>
        <v/>
      </c>
      <c r="K44" s="61" t="str">
        <f>IFERROR((('Плановый рацион'!AG49+#REF!)/'Плановый рацион'!B49),"")</f>
        <v/>
      </c>
      <c r="L44" s="69" t="str">
        <f t="shared" si="14"/>
        <v/>
      </c>
      <c r="M44" s="70" t="str">
        <f t="shared" si="15"/>
        <v/>
      </c>
      <c r="N44" s="79"/>
      <c r="O44" s="80" t="str">
        <f t="shared" si="18"/>
        <v/>
      </c>
      <c r="P44" s="81"/>
      <c r="Q44" s="96"/>
      <c r="T44" s="92"/>
      <c r="U44" s="92"/>
      <c r="W44" s="92"/>
      <c r="X44" s="93">
        <f t="shared" si="17"/>
        <v>0</v>
      </c>
    </row>
    <row r="45" s="48" customFormat="1" hidden="1" spans="1:24">
      <c r="A45" s="60" t="str">
        <f>'Плановый рацион'!A50</f>
        <v>Жир защищённый</v>
      </c>
      <c r="B45" s="61" t="e">
        <f>'Плановый рацион'!S50+#REF!</f>
        <v>#REF!</v>
      </c>
      <c r="C45" s="62" t="e">
        <f>'Плановый рацион'!AG50+#REF!</f>
        <v>#REF!</v>
      </c>
      <c r="D45" s="61" t="e">
        <f t="shared" si="21"/>
        <v>#REF!</v>
      </c>
      <c r="E45" s="61"/>
      <c r="F45" s="61"/>
      <c r="G45" s="61"/>
      <c r="H45" s="61"/>
      <c r="I45" s="74"/>
      <c r="J45" s="68" t="str">
        <f>IFERROR((('Плановый рацион'!S50+#REF!)/'Плановый рацион'!B50),"")</f>
        <v/>
      </c>
      <c r="K45" s="61" t="str">
        <f>IFERROR((('Плановый рацион'!AG50+#REF!)/'Плановый рацион'!B50),"")</f>
        <v/>
      </c>
      <c r="L45" s="69" t="str">
        <f t="shared" si="14"/>
        <v/>
      </c>
      <c r="M45" s="70" t="str">
        <f t="shared" si="15"/>
        <v/>
      </c>
      <c r="N45" s="79"/>
      <c r="O45" s="80" t="str">
        <f t="shared" si="18"/>
        <v/>
      </c>
      <c r="P45" s="81"/>
      <c r="Q45" s="96"/>
      <c r="T45" s="92"/>
      <c r="U45" s="92"/>
      <c r="W45" s="92"/>
      <c r="X45" s="93">
        <f t="shared" si="17"/>
        <v>0</v>
      </c>
    </row>
    <row r="46" s="48" customFormat="1" hidden="1" spans="1:24">
      <c r="A46" s="60" t="str">
        <f>'Плановый рацион'!A51</f>
        <v>Патока свекловичная</v>
      </c>
      <c r="B46" s="61" t="e">
        <f>'Плановый рацион'!S51+#REF!</f>
        <v>#REF!</v>
      </c>
      <c r="C46" s="62" t="e">
        <f>'Плановый рацион'!AG51+#REF!</f>
        <v>#REF!</v>
      </c>
      <c r="D46" s="61" t="e">
        <f t="shared" si="21"/>
        <v>#REF!</v>
      </c>
      <c r="E46" s="61"/>
      <c r="F46" s="61"/>
      <c r="G46" s="61"/>
      <c r="H46" s="61"/>
      <c r="I46" s="74"/>
      <c r="J46" s="68" t="str">
        <f>IFERROR((('Плановый рацион'!S51+#REF!)/'Плановый рацион'!B51),"")</f>
        <v/>
      </c>
      <c r="K46" s="61" t="str">
        <f>IFERROR((('Плановый рацион'!AG51+#REF!)/'Плановый рацион'!B51),"")</f>
        <v/>
      </c>
      <c r="L46" s="69" t="str">
        <f t="shared" si="14"/>
        <v/>
      </c>
      <c r="M46" s="70" t="str">
        <f t="shared" si="15"/>
        <v/>
      </c>
      <c r="N46" s="79"/>
      <c r="O46" s="80" t="str">
        <f t="shared" si="18"/>
        <v/>
      </c>
      <c r="P46" s="81"/>
      <c r="Q46" s="96"/>
      <c r="T46" s="92"/>
      <c r="U46" s="92"/>
      <c r="W46" s="92"/>
      <c r="X46" s="93">
        <f t="shared" si="17"/>
        <v>0</v>
      </c>
    </row>
    <row r="47" s="48" customFormat="1" hidden="1" spans="1:24">
      <c r="A47" s="60" t="str">
        <f>'Плановый рацион'!A52</f>
        <v>Жом свекловичный сухой</v>
      </c>
      <c r="B47" s="61" t="e">
        <f>'Плановый рацион'!S52+#REF!</f>
        <v>#REF!</v>
      </c>
      <c r="C47" s="62" t="e">
        <f>'Плановый рацион'!AG52+#REF!</f>
        <v>#REF!</v>
      </c>
      <c r="D47" s="61" t="e">
        <f t="shared" si="21"/>
        <v>#REF!</v>
      </c>
      <c r="E47" s="61"/>
      <c r="F47" s="61"/>
      <c r="G47" s="61"/>
      <c r="H47" s="61"/>
      <c r="I47" s="74"/>
      <c r="J47" s="68" t="str">
        <f>IFERROR((('Плановый рацион'!S52+#REF!)/'Плановый рацион'!B52),"")</f>
        <v/>
      </c>
      <c r="K47" s="61" t="str">
        <f>IFERROR((('Плановый рацион'!AG52+#REF!)/'Плановый рацион'!B52),"")</f>
        <v/>
      </c>
      <c r="L47" s="69" t="str">
        <f t="shared" si="14"/>
        <v/>
      </c>
      <c r="M47" s="70" t="str">
        <f t="shared" si="15"/>
        <v/>
      </c>
      <c r="N47" s="79"/>
      <c r="O47" s="80" t="str">
        <f t="shared" si="18"/>
        <v/>
      </c>
      <c r="P47" s="81"/>
      <c r="Q47" s="96"/>
      <c r="T47" s="92"/>
      <c r="U47" s="92"/>
      <c r="W47" s="92"/>
      <c r="X47" s="93">
        <f t="shared" si="17"/>
        <v>0</v>
      </c>
    </row>
    <row r="48" s="48" customFormat="1" hidden="1" spans="1:24">
      <c r="A48" s="60" t="str">
        <f>'Плановый рацион'!A53</f>
        <v>Оболочка сои</v>
      </c>
      <c r="B48" s="61" t="e">
        <f>'Плановый рацион'!S53+#REF!</f>
        <v>#REF!</v>
      </c>
      <c r="C48" s="62" t="e">
        <f>'Плановый рацион'!AG53+#REF!</f>
        <v>#REF!</v>
      </c>
      <c r="D48" s="61" t="e">
        <f t="shared" si="21"/>
        <v>#REF!</v>
      </c>
      <c r="E48" s="61"/>
      <c r="F48" s="61"/>
      <c r="G48" s="61"/>
      <c r="H48" s="61"/>
      <c r="I48" s="74"/>
      <c r="J48" s="68" t="str">
        <f>IFERROR((('Плановый рацион'!S53+#REF!)/'Плановый рацион'!B53),"")</f>
        <v/>
      </c>
      <c r="K48" s="61" t="str">
        <f>IFERROR((('Плановый рацион'!AG53+#REF!)/'Плановый рацион'!B53),"")</f>
        <v/>
      </c>
      <c r="L48" s="69" t="str">
        <f t="shared" si="14"/>
        <v/>
      </c>
      <c r="M48" s="70" t="str">
        <f t="shared" si="15"/>
        <v/>
      </c>
      <c r="N48" s="79"/>
      <c r="O48" s="80" t="str">
        <f t="shared" si="18"/>
        <v/>
      </c>
      <c r="P48" s="81"/>
      <c r="Q48" s="96"/>
      <c r="T48" s="92"/>
      <c r="U48" s="92"/>
      <c r="W48" s="92"/>
      <c r="X48" s="93">
        <f t="shared" si="17"/>
        <v>0</v>
      </c>
    </row>
    <row r="49" s="48" customFormat="1" hidden="1" spans="1:24">
      <c r="A49" s="60" t="str">
        <f>'Плановый рацион'!A54</f>
        <v>Живые дрожжи</v>
      </c>
      <c r="B49" s="61" t="e">
        <f>'Плановый рацион'!S54+#REF!</f>
        <v>#REF!</v>
      </c>
      <c r="C49" s="62" t="e">
        <f>'Плановый рацион'!AG54+#REF!</f>
        <v>#REF!</v>
      </c>
      <c r="D49" s="61" t="e">
        <f t="shared" si="21"/>
        <v>#REF!</v>
      </c>
      <c r="E49" s="61"/>
      <c r="F49" s="61"/>
      <c r="G49" s="61"/>
      <c r="H49" s="61"/>
      <c r="I49" s="74"/>
      <c r="J49" s="68" t="str">
        <f>IFERROR((('Плановый рацион'!S54+#REF!)/'Плановый рацион'!B54),"")</f>
        <v/>
      </c>
      <c r="K49" s="61" t="str">
        <f>IFERROR((('Плановый рацион'!AG54+#REF!)/'Плановый рацион'!B54),"")</f>
        <v/>
      </c>
      <c r="L49" s="69" t="str">
        <f t="shared" si="14"/>
        <v/>
      </c>
      <c r="M49" s="70" t="str">
        <f t="shared" si="15"/>
        <v/>
      </c>
      <c r="N49" s="79"/>
      <c r="O49" s="80" t="str">
        <f t="shared" si="18"/>
        <v/>
      </c>
      <c r="P49" s="81"/>
      <c r="Q49" s="96"/>
      <c r="T49" s="92"/>
      <c r="U49" s="92"/>
      <c r="W49" s="92"/>
      <c r="X49" s="93">
        <f t="shared" si="17"/>
        <v>0</v>
      </c>
    </row>
    <row r="50" s="48" customFormat="1" hidden="1" spans="1:24">
      <c r="A50" s="60" t="str">
        <f>'Плановый рацион'!A55</f>
        <v>Глицерин</v>
      </c>
      <c r="B50" s="61" t="e">
        <f>'Плановый рацион'!S55+#REF!</f>
        <v>#REF!</v>
      </c>
      <c r="C50" s="62" t="e">
        <f>'Плановый рацион'!AG55+#REF!</f>
        <v>#REF!</v>
      </c>
      <c r="D50" s="61" t="e">
        <f t="shared" si="21"/>
        <v>#REF!</v>
      </c>
      <c r="E50" s="61"/>
      <c r="F50" s="61"/>
      <c r="G50" s="61"/>
      <c r="H50" s="61"/>
      <c r="I50" s="74"/>
      <c r="J50" s="68" t="str">
        <f>IFERROR((('Плановый рацион'!S55+#REF!)/'Плановый рацион'!B55),"")</f>
        <v/>
      </c>
      <c r="K50" s="61" t="str">
        <f>IFERROR((('Плановый рацион'!AG55+#REF!)/'Плановый рацион'!B55),"")</f>
        <v/>
      </c>
      <c r="L50" s="69" t="str">
        <f t="shared" si="14"/>
        <v/>
      </c>
      <c r="M50" s="70" t="str">
        <f t="shared" si="15"/>
        <v/>
      </c>
      <c r="N50" s="79"/>
      <c r="O50" s="80" t="str">
        <f t="shared" si="18"/>
        <v/>
      </c>
      <c r="P50" s="81"/>
      <c r="Q50" s="96"/>
      <c r="T50" s="92"/>
      <c r="U50" s="92"/>
      <c r="W50" s="92"/>
      <c r="X50" s="93">
        <f t="shared" si="17"/>
        <v>0</v>
      </c>
    </row>
    <row r="51" s="48" customFormat="1" hidden="1" spans="1:24">
      <c r="A51" s="60" t="str">
        <f>'Плановый рацион'!A56</f>
        <v>Барда сухая пшеничная</v>
      </c>
      <c r="B51" s="61" t="e">
        <f>'Плановый рацион'!S56+#REF!</f>
        <v>#REF!</v>
      </c>
      <c r="C51" s="62" t="e">
        <f>'Плановый рацион'!AG56+#REF!</f>
        <v>#REF!</v>
      </c>
      <c r="D51" s="61" t="e">
        <f t="shared" si="21"/>
        <v>#REF!</v>
      </c>
      <c r="E51" s="61"/>
      <c r="F51" s="61"/>
      <c r="G51" s="61"/>
      <c r="H51" s="61"/>
      <c r="I51" s="74"/>
      <c r="J51" s="68" t="str">
        <f>IFERROR((('Плановый рацион'!S56+#REF!)/'Плановый рацион'!B56),"")</f>
        <v/>
      </c>
      <c r="K51" s="61" t="str">
        <f>IFERROR((('Плановый рацион'!AG56+#REF!)/'Плановый рацион'!B56),"")</f>
        <v/>
      </c>
      <c r="L51" s="69" t="str">
        <f t="shared" si="14"/>
        <v/>
      </c>
      <c r="M51" s="70" t="str">
        <f t="shared" si="15"/>
        <v/>
      </c>
      <c r="N51" s="79"/>
      <c r="O51" s="80" t="str">
        <f t="shared" si="18"/>
        <v/>
      </c>
      <c r="P51" s="81"/>
      <c r="Q51" s="96"/>
      <c r="T51" s="92"/>
      <c r="U51" s="92"/>
      <c r="W51" s="92"/>
      <c r="X51" s="93">
        <f t="shared" si="17"/>
        <v>0</v>
      </c>
    </row>
    <row r="52" s="48" customFormat="1" hidden="1" spans="1:24">
      <c r="A52" s="60" t="str">
        <f>'Плановый рацион'!A57</f>
        <v>Компонент рациона 1</v>
      </c>
      <c r="B52" s="61" t="e">
        <f>'Плановый рацион'!S57+#REF!</f>
        <v>#REF!</v>
      </c>
      <c r="C52" s="62" t="e">
        <f>'Плановый рацион'!AG57+#REF!</f>
        <v>#REF!</v>
      </c>
      <c r="D52" s="61" t="e">
        <f t="shared" si="21"/>
        <v>#REF!</v>
      </c>
      <c r="E52" s="61"/>
      <c r="F52" s="61"/>
      <c r="G52" s="61"/>
      <c r="H52" s="61"/>
      <c r="I52" s="74"/>
      <c r="J52" s="68" t="str">
        <f>IFERROR((('Плановый рацион'!S57+#REF!)/'Плановый рацион'!B57),"")</f>
        <v/>
      </c>
      <c r="K52" s="61" t="str">
        <f>IFERROR((('Плановый рацион'!AG57+#REF!)/'Плановый рацион'!B57),"")</f>
        <v/>
      </c>
      <c r="L52" s="69" t="str">
        <f t="shared" si="14"/>
        <v/>
      </c>
      <c r="M52" s="70" t="str">
        <f t="shared" si="15"/>
        <v/>
      </c>
      <c r="N52" s="79"/>
      <c r="O52" s="80" t="str">
        <f t="shared" si="18"/>
        <v/>
      </c>
      <c r="P52" s="81"/>
      <c r="Q52" s="96"/>
      <c r="T52" s="92"/>
      <c r="U52" s="92"/>
      <c r="W52" s="92"/>
      <c r="X52" s="93">
        <f t="shared" si="17"/>
        <v>0</v>
      </c>
    </row>
    <row r="53" s="48" customFormat="1" hidden="1" spans="1:24">
      <c r="A53" s="60" t="str">
        <f>'Плановый рацион'!A58</f>
        <v>Компонент рациона 2</v>
      </c>
      <c r="B53" s="61" t="e">
        <f>'Плановый рацион'!S58+#REF!</f>
        <v>#REF!</v>
      </c>
      <c r="C53" s="62" t="e">
        <f>'Плановый рацион'!AG58+#REF!</f>
        <v>#REF!</v>
      </c>
      <c r="D53" s="61" t="e">
        <f t="shared" si="21"/>
        <v>#REF!</v>
      </c>
      <c r="E53" s="61"/>
      <c r="F53" s="61"/>
      <c r="G53" s="61"/>
      <c r="H53" s="61"/>
      <c r="I53" s="74"/>
      <c r="J53" s="68" t="str">
        <f>IFERROR((('Плановый рацион'!S58+#REF!)/'Плановый рацион'!B58),"")</f>
        <v/>
      </c>
      <c r="K53" s="61" t="str">
        <f>IFERROR((('Плановый рацион'!AG58+#REF!)/'Плановый рацион'!B58),"")</f>
        <v/>
      </c>
      <c r="L53" s="69" t="str">
        <f t="shared" si="14"/>
        <v/>
      </c>
      <c r="M53" s="70" t="str">
        <f t="shared" si="15"/>
        <v/>
      </c>
      <c r="N53" s="79"/>
      <c r="O53" s="80" t="str">
        <f t="shared" si="18"/>
        <v/>
      </c>
      <c r="P53" s="81"/>
      <c r="Q53" s="96"/>
      <c r="T53" s="92"/>
      <c r="U53" s="92"/>
      <c r="W53" s="92"/>
      <c r="X53" s="93">
        <f t="shared" si="17"/>
        <v>0</v>
      </c>
    </row>
    <row r="54" s="48" customFormat="1" hidden="1" spans="1:24">
      <c r="A54" s="60" t="str">
        <f>'Плановый рацион'!A59</f>
        <v>Компонент рациона 3</v>
      </c>
      <c r="B54" s="61" t="e">
        <f>'Плановый рацион'!S59+#REF!</f>
        <v>#REF!</v>
      </c>
      <c r="C54" s="62" t="e">
        <f>'Плановый рацион'!AG59+#REF!</f>
        <v>#REF!</v>
      </c>
      <c r="D54" s="61" t="e">
        <f t="shared" si="21"/>
        <v>#REF!</v>
      </c>
      <c r="E54" s="61"/>
      <c r="F54" s="61"/>
      <c r="G54" s="61"/>
      <c r="H54" s="61"/>
      <c r="I54" s="74"/>
      <c r="J54" s="68" t="str">
        <f>IFERROR((('Плановый рацион'!S59+#REF!)/'Плановый рацион'!B59),"")</f>
        <v/>
      </c>
      <c r="K54" s="61" t="str">
        <f>IFERROR((('Плановый рацион'!AG59+#REF!)/'Плановый рацион'!B59),"")</f>
        <v/>
      </c>
      <c r="L54" s="69" t="str">
        <f t="shared" si="14"/>
        <v/>
      </c>
      <c r="M54" s="70" t="str">
        <f t="shared" si="15"/>
        <v/>
      </c>
      <c r="N54" s="79"/>
      <c r="O54" s="80" t="str">
        <f t="shared" si="18"/>
        <v/>
      </c>
      <c r="P54" s="81"/>
      <c r="Q54" s="96"/>
      <c r="T54" s="92"/>
      <c r="U54" s="92"/>
      <c r="W54" s="92"/>
      <c r="X54" s="93">
        <f t="shared" si="17"/>
        <v>0</v>
      </c>
    </row>
    <row r="55" s="48" customFormat="1" hidden="1" spans="1:24">
      <c r="A55" s="60" t="str">
        <f>'Плановый рацион'!A60</f>
        <v>Престратер собственный</v>
      </c>
      <c r="B55" s="61" t="e">
        <f>'Плановый рацион'!S60+#REF!</f>
        <v>#REF!</v>
      </c>
      <c r="C55" s="62" t="e">
        <f>'Плановый рацион'!AG60+#REF!</f>
        <v>#REF!</v>
      </c>
      <c r="D55" s="61" t="e">
        <f t="shared" si="21"/>
        <v>#REF!</v>
      </c>
      <c r="E55" s="61"/>
      <c r="F55" s="61"/>
      <c r="G55" s="61"/>
      <c r="H55" s="61"/>
      <c r="I55" s="74"/>
      <c r="J55" s="68" t="str">
        <f>IFERROR((('Плановый рацион'!S60+#REF!)/'Плановый рацион'!B60),"")</f>
        <v/>
      </c>
      <c r="K55" s="61" t="str">
        <f>IFERROR((('Плановый рацион'!AG60+#REF!)/'Плановый рацион'!B60),"")</f>
        <v/>
      </c>
      <c r="L55" s="69" t="str">
        <f t="shared" si="14"/>
        <v/>
      </c>
      <c r="M55" s="70" t="str">
        <f t="shared" si="15"/>
        <v/>
      </c>
      <c r="N55" s="79"/>
      <c r="O55" s="80" t="str">
        <f t="shared" si="18"/>
        <v/>
      </c>
      <c r="P55" s="81"/>
      <c r="Q55" s="96"/>
      <c r="T55" s="92"/>
      <c r="U55" s="92"/>
      <c r="W55" s="92"/>
      <c r="X55" s="93">
        <f t="shared" si="17"/>
        <v>0</v>
      </c>
    </row>
    <row r="56" s="48" customFormat="1" hidden="1" spans="1:24">
      <c r="A56" s="60" t="str">
        <f>'Плановый рацион'!A61</f>
        <v>Престартер покупной</v>
      </c>
      <c r="B56" s="61" t="e">
        <f>'Плановый рацион'!S61+#REF!</f>
        <v>#REF!</v>
      </c>
      <c r="C56" s="62" t="e">
        <f>'Плановый рацион'!AG61+#REF!</f>
        <v>#REF!</v>
      </c>
      <c r="D56" s="61" t="e">
        <f t="shared" si="21"/>
        <v>#REF!</v>
      </c>
      <c r="E56" s="61"/>
      <c r="F56" s="61"/>
      <c r="G56" s="61"/>
      <c r="H56" s="61"/>
      <c r="I56" s="74"/>
      <c r="J56" s="68" t="str">
        <f>IFERROR((('Плановый рацион'!S61+#REF!)/'Плановый рацион'!B61),"")</f>
        <v/>
      </c>
      <c r="K56" s="61" t="str">
        <f>IFERROR((('Плановый рацион'!AG61+#REF!)/'Плановый рацион'!B61),"")</f>
        <v/>
      </c>
      <c r="L56" s="69" t="str">
        <f t="shared" si="14"/>
        <v/>
      </c>
      <c r="M56" s="70" t="str">
        <f t="shared" si="15"/>
        <v/>
      </c>
      <c r="N56" s="79"/>
      <c r="O56" s="80" t="str">
        <f t="shared" si="18"/>
        <v/>
      </c>
      <c r="P56" s="81"/>
      <c r="Q56" s="96"/>
      <c r="T56" s="92"/>
      <c r="U56" s="92"/>
      <c r="W56" s="92"/>
      <c r="X56" s="93">
        <f t="shared" si="17"/>
        <v>0</v>
      </c>
    </row>
    <row r="57" s="48" customFormat="1" hidden="1" spans="1:24">
      <c r="A57" s="60" t="str">
        <f>'Плановый рацион'!A62</f>
        <v>ЗЦМ</v>
      </c>
      <c r="B57" s="61" t="e">
        <f>'Плановый рацион'!S62+#REF!</f>
        <v>#REF!</v>
      </c>
      <c r="C57" s="62" t="e">
        <f>'Плановый рацион'!AG62+#REF!</f>
        <v>#REF!</v>
      </c>
      <c r="D57" s="61" t="e">
        <f t="shared" ref="D57:D65" si="22">B57+C57</f>
        <v>#REF!</v>
      </c>
      <c r="E57" s="61"/>
      <c r="F57" s="61"/>
      <c r="G57" s="61"/>
      <c r="H57" s="61"/>
      <c r="I57" s="74"/>
      <c r="J57" s="68" t="str">
        <f>IFERROR((('Плановый рацион'!S62+#REF!)/'Плановый рацион'!B62),"")</f>
        <v/>
      </c>
      <c r="K57" s="61" t="str">
        <f>IFERROR((('Плановый рацион'!AG62+#REF!)/'Плановый рацион'!B62),"")</f>
        <v/>
      </c>
      <c r="L57" s="69" t="str">
        <f t="shared" ref="L57:L65" si="23">IFERROR((J57+K57),"")</f>
        <v/>
      </c>
      <c r="M57" s="70" t="str">
        <f t="shared" ref="M57:M65" si="24">IFERROR((L57*$S$3),"")</f>
        <v/>
      </c>
      <c r="N57" s="79"/>
      <c r="O57" s="80" t="str">
        <f t="shared" si="18"/>
        <v/>
      </c>
      <c r="P57" s="81"/>
      <c r="Q57" s="96"/>
      <c r="T57" s="92"/>
      <c r="U57" s="92"/>
      <c r="W57" s="92"/>
      <c r="X57" s="93">
        <f t="shared" si="17"/>
        <v>0</v>
      </c>
    </row>
    <row r="58" s="48" customFormat="1" hidden="1" spans="1:24">
      <c r="A58" s="60" t="str">
        <f>'Плановый рацион'!A63</f>
        <v>Кормовая добавка для телят 1</v>
      </c>
      <c r="B58" s="61" t="e">
        <f>'Плановый рацион'!S63+#REF!</f>
        <v>#REF!</v>
      </c>
      <c r="C58" s="62" t="e">
        <f>'Плановый рацион'!AG63+#REF!</f>
        <v>#REF!</v>
      </c>
      <c r="D58" s="61" t="e">
        <f t="shared" si="22"/>
        <v>#REF!</v>
      </c>
      <c r="E58" s="61"/>
      <c r="F58" s="61"/>
      <c r="G58" s="61"/>
      <c r="H58" s="61"/>
      <c r="I58" s="74"/>
      <c r="J58" s="68" t="str">
        <f>IFERROR((('Плановый рацион'!S63+#REF!)/'Плановый рацион'!B63),"")</f>
        <v/>
      </c>
      <c r="K58" s="61" t="str">
        <f>IFERROR((('Плановый рацион'!AG63+#REF!)/'Плановый рацион'!B63),"")</f>
        <v/>
      </c>
      <c r="L58" s="69" t="str">
        <f t="shared" si="23"/>
        <v/>
      </c>
      <c r="M58" s="70" t="str">
        <f t="shared" si="24"/>
        <v/>
      </c>
      <c r="N58" s="79"/>
      <c r="O58" s="80" t="str">
        <f t="shared" si="18"/>
        <v/>
      </c>
      <c r="P58" s="81"/>
      <c r="Q58" s="96"/>
      <c r="T58" s="92"/>
      <c r="U58" s="92"/>
      <c r="W58" s="92"/>
      <c r="X58" s="93">
        <f t="shared" si="17"/>
        <v>0</v>
      </c>
    </row>
    <row r="59" s="48" customFormat="1" hidden="1" spans="1:24">
      <c r="A59" s="60" t="str">
        <f>'Плановый рацион'!A64</f>
        <v>Кормовая добавка для телят 2</v>
      </c>
      <c r="B59" s="61" t="e">
        <f>'Плановый рацион'!S64+#REF!</f>
        <v>#REF!</v>
      </c>
      <c r="C59" s="62" t="e">
        <f>'Плановый рацион'!AG64+#REF!</f>
        <v>#REF!</v>
      </c>
      <c r="D59" s="61" t="e">
        <f t="shared" si="22"/>
        <v>#REF!</v>
      </c>
      <c r="E59" s="61"/>
      <c r="F59" s="61"/>
      <c r="G59" s="61"/>
      <c r="H59" s="61"/>
      <c r="I59" s="74"/>
      <c r="J59" s="68" t="str">
        <f>IFERROR((('Плановый рацион'!S64+#REF!)/'Плановый рацион'!B64),"")</f>
        <v/>
      </c>
      <c r="K59" s="61" t="str">
        <f>IFERROR((('Плановый рацион'!AG64+#REF!)/'Плановый рацион'!B64),"")</f>
        <v/>
      </c>
      <c r="L59" s="69" t="str">
        <f t="shared" si="23"/>
        <v/>
      </c>
      <c r="M59" s="70" t="str">
        <f t="shared" si="24"/>
        <v/>
      </c>
      <c r="N59" s="79"/>
      <c r="O59" s="80" t="str">
        <f t="shared" si="18"/>
        <v/>
      </c>
      <c r="P59" s="81"/>
      <c r="Q59" s="96"/>
      <c r="T59" s="92"/>
      <c r="U59" s="92"/>
      <c r="W59" s="92"/>
      <c r="X59" s="93">
        <f t="shared" si="17"/>
        <v>0</v>
      </c>
    </row>
    <row r="60" s="48" customFormat="1" hidden="1" spans="1:24">
      <c r="A60" s="60" t="str">
        <f>'Плановый рацион'!A65</f>
        <v>Кормовая добавка для телят 3</v>
      </c>
      <c r="B60" s="61" t="e">
        <f>'Плановый рацион'!S65+#REF!</f>
        <v>#REF!</v>
      </c>
      <c r="C60" s="62" t="e">
        <f>'Плановый рацион'!AG65+#REF!</f>
        <v>#REF!</v>
      </c>
      <c r="D60" s="61" t="e">
        <f t="shared" si="22"/>
        <v>#REF!</v>
      </c>
      <c r="E60" s="61"/>
      <c r="F60" s="61"/>
      <c r="G60" s="61"/>
      <c r="H60" s="61"/>
      <c r="I60" s="74"/>
      <c r="J60" s="68" t="str">
        <f>IFERROR((('Плановый рацион'!S65+#REF!)/'Плановый рацион'!B65),"")</f>
        <v/>
      </c>
      <c r="K60" s="61" t="str">
        <f>IFERROR((('Плановый рацион'!AG65+#REF!)/'Плановый рацион'!B65),"")</f>
        <v/>
      </c>
      <c r="L60" s="69" t="str">
        <f t="shared" si="23"/>
        <v/>
      </c>
      <c r="M60" s="70" t="str">
        <f t="shared" si="24"/>
        <v/>
      </c>
      <c r="N60" s="79"/>
      <c r="O60" s="80" t="str">
        <f t="shared" si="18"/>
        <v/>
      </c>
      <c r="P60" s="81"/>
      <c r="Q60" s="96"/>
      <c r="T60" s="92"/>
      <c r="U60" s="92"/>
      <c r="W60" s="92"/>
      <c r="X60" s="93">
        <f t="shared" si="17"/>
        <v>0</v>
      </c>
    </row>
    <row r="61" s="48" customFormat="1" hidden="1" spans="1:24">
      <c r="A61" s="60" t="str">
        <f>'Плановый рацион'!A66</f>
        <v>new1</v>
      </c>
      <c r="B61" s="61" t="e">
        <f>'Плановый рацион'!S66+#REF!</f>
        <v>#REF!</v>
      </c>
      <c r="C61" s="62" t="e">
        <f>'Плановый рацион'!AG66+#REF!</f>
        <v>#REF!</v>
      </c>
      <c r="D61" s="61" t="e">
        <f t="shared" si="22"/>
        <v>#REF!</v>
      </c>
      <c r="E61" s="61"/>
      <c r="F61" s="61"/>
      <c r="G61" s="61"/>
      <c r="H61" s="61"/>
      <c r="I61" s="74"/>
      <c r="J61" s="68" t="str">
        <f>IFERROR((('Плановый рацион'!S66+#REF!)/'Плановый рацион'!B66),"")</f>
        <v/>
      </c>
      <c r="K61" s="61" t="str">
        <f>IFERROR((('Плановый рацион'!AG66+#REF!)/'Плановый рацион'!B66),"")</f>
        <v/>
      </c>
      <c r="L61" s="69" t="str">
        <f t="shared" si="23"/>
        <v/>
      </c>
      <c r="M61" s="70" t="str">
        <f t="shared" si="24"/>
        <v/>
      </c>
      <c r="N61" s="79"/>
      <c r="O61" s="80" t="str">
        <f t="shared" si="18"/>
        <v/>
      </c>
      <c r="P61" s="81"/>
      <c r="Q61" s="96"/>
      <c r="T61" s="92"/>
      <c r="U61" s="92"/>
      <c r="W61" s="92"/>
      <c r="X61" s="93">
        <f t="shared" si="17"/>
        <v>0</v>
      </c>
    </row>
    <row r="62" hidden="1" spans="1:24">
      <c r="A62" s="60" t="str">
        <f>'Плановый рацион'!A67</f>
        <v>new2</v>
      </c>
      <c r="B62" s="61" t="e">
        <f>'Плановый рацион'!S67+#REF!</f>
        <v>#REF!</v>
      </c>
      <c r="C62" s="62" t="e">
        <f>'Плановый рацион'!AG67+#REF!</f>
        <v>#REF!</v>
      </c>
      <c r="D62" s="61" t="e">
        <f t="shared" si="22"/>
        <v>#REF!</v>
      </c>
      <c r="E62" s="61"/>
      <c r="F62" s="61"/>
      <c r="G62" s="61"/>
      <c r="H62" s="61"/>
      <c r="I62" s="74"/>
      <c r="J62" s="68" t="str">
        <f>IFERROR((('Плановый рацион'!S67+#REF!)/'Плановый рацион'!B67),"")</f>
        <v/>
      </c>
      <c r="K62" s="61" t="str">
        <f>IFERROR((('Плановый рацион'!AG67+#REF!)/'Плановый рацион'!B67),"")</f>
        <v/>
      </c>
      <c r="L62" s="69" t="str">
        <f t="shared" si="23"/>
        <v/>
      </c>
      <c r="M62" s="70" t="str">
        <f t="shared" si="24"/>
        <v/>
      </c>
      <c r="N62" s="82"/>
      <c r="O62" s="80" t="str">
        <f t="shared" si="18"/>
        <v/>
      </c>
      <c r="P62" s="81"/>
      <c r="Q62" s="96"/>
      <c r="T62" s="97"/>
      <c r="U62" s="97"/>
      <c r="W62" s="97"/>
      <c r="X62" s="93">
        <f t="shared" si="17"/>
        <v>0</v>
      </c>
    </row>
    <row r="63" hidden="1" spans="1:24">
      <c r="A63" s="60" t="str">
        <f>'Плановый рацион'!A68</f>
        <v>new3</v>
      </c>
      <c r="B63" s="61" t="e">
        <f>'Плановый рацион'!S68+#REF!</f>
        <v>#REF!</v>
      </c>
      <c r="C63" s="62" t="e">
        <f>'Плановый рацион'!AG68+#REF!</f>
        <v>#REF!</v>
      </c>
      <c r="D63" s="61" t="e">
        <f t="shared" si="22"/>
        <v>#REF!</v>
      </c>
      <c r="E63" s="61"/>
      <c r="F63" s="61"/>
      <c r="G63" s="61"/>
      <c r="H63" s="61"/>
      <c r="I63" s="74"/>
      <c r="J63" s="68" t="str">
        <f>IFERROR((('Плановый рацион'!S68+#REF!)/'Плановый рацион'!B68),"")</f>
        <v/>
      </c>
      <c r="K63" s="61" t="str">
        <f>IFERROR((('Плановый рацион'!AG68+#REF!)/'Плановый рацион'!B68),"")</f>
        <v/>
      </c>
      <c r="L63" s="69" t="str">
        <f t="shared" si="23"/>
        <v/>
      </c>
      <c r="M63" s="70" t="str">
        <f t="shared" si="24"/>
        <v/>
      </c>
      <c r="N63" s="82"/>
      <c r="O63" s="80" t="str">
        <f t="shared" si="18"/>
        <v/>
      </c>
      <c r="P63" s="81"/>
      <c r="Q63" s="96"/>
      <c r="T63" s="97"/>
      <c r="U63" s="97"/>
      <c r="W63" s="97"/>
      <c r="X63" s="93">
        <f t="shared" si="17"/>
        <v>0</v>
      </c>
    </row>
    <row r="64" hidden="1" spans="1:24">
      <c r="A64" s="60" t="str">
        <f>'Плановый рацион'!A69</f>
        <v>new4</v>
      </c>
      <c r="B64" s="61" t="e">
        <f>'Плановый рацион'!S69+#REF!</f>
        <v>#REF!</v>
      </c>
      <c r="C64" s="62" t="e">
        <f>'Плановый рацион'!AG69+#REF!</f>
        <v>#REF!</v>
      </c>
      <c r="D64" s="61" t="e">
        <f t="shared" si="22"/>
        <v>#REF!</v>
      </c>
      <c r="E64" s="61"/>
      <c r="F64" s="61"/>
      <c r="G64" s="61"/>
      <c r="H64" s="61"/>
      <c r="I64" s="74"/>
      <c r="J64" s="68" t="str">
        <f>IFERROR((('Плановый рацион'!S69+#REF!)/'Плановый рацион'!B69),"")</f>
        <v/>
      </c>
      <c r="K64" s="61" t="str">
        <f>IFERROR((('Плановый рацион'!AG69+#REF!)/'Плановый рацион'!B69),"")</f>
        <v/>
      </c>
      <c r="L64" s="69" t="str">
        <f t="shared" si="23"/>
        <v/>
      </c>
      <c r="M64" s="70" t="str">
        <f t="shared" si="24"/>
        <v/>
      </c>
      <c r="N64" s="82"/>
      <c r="O64" s="80" t="str">
        <f t="shared" si="18"/>
        <v/>
      </c>
      <c r="P64" s="81"/>
      <c r="Q64" s="96"/>
      <c r="T64" s="97"/>
      <c r="U64" s="97"/>
      <c r="W64" s="97"/>
      <c r="X64" s="93">
        <f t="shared" si="17"/>
        <v>0</v>
      </c>
    </row>
    <row r="65" ht="15.15" hidden="1" spans="1:24">
      <c r="A65" s="60" t="str">
        <f>'Плановый рацион'!A70</f>
        <v>new5</v>
      </c>
      <c r="B65" s="61" t="e">
        <f>'Плановый рацион'!S70+#REF!</f>
        <v>#REF!</v>
      </c>
      <c r="C65" s="62" t="e">
        <f>'Плановый рацион'!AG70+#REF!</f>
        <v>#REF!</v>
      </c>
      <c r="D65" s="61" t="e">
        <f t="shared" si="22"/>
        <v>#REF!</v>
      </c>
      <c r="E65" s="61"/>
      <c r="F65" s="61"/>
      <c r="G65" s="61"/>
      <c r="H65" s="61"/>
      <c r="I65" s="74"/>
      <c r="J65" s="68" t="str">
        <f>IFERROR((('Плановый рацион'!S70+#REF!)/'Плановый рацион'!B70),"")</f>
        <v/>
      </c>
      <c r="K65" s="61" t="str">
        <f>IFERROR((('Плановый рацион'!AG70+#REF!)/'Плановый рацион'!B70),"")</f>
        <v/>
      </c>
      <c r="L65" s="69" t="str">
        <f t="shared" si="23"/>
        <v/>
      </c>
      <c r="M65" s="70" t="str">
        <f t="shared" si="24"/>
        <v/>
      </c>
      <c r="N65" s="105"/>
      <c r="O65" s="80" t="str">
        <f t="shared" si="18"/>
        <v/>
      </c>
      <c r="P65" s="106"/>
      <c r="Q65" s="96"/>
      <c r="T65" s="97"/>
      <c r="U65" s="97"/>
      <c r="W65" s="97"/>
      <c r="X65" s="93">
        <f t="shared" si="17"/>
        <v>0</v>
      </c>
    </row>
    <row r="66" ht="15.15" spans="1:24">
      <c r="A66" s="98" t="s">
        <v>186</v>
      </c>
      <c r="B66" s="99">
        <f>SUM(B3:B10)</f>
        <v>45838.24</v>
      </c>
      <c r="C66" s="99">
        <f t="shared" ref="C66:I66" si="25">SUM(C3:C10)</f>
        <v>17487.6</v>
      </c>
      <c r="D66" s="99">
        <f t="shared" si="25"/>
        <v>63325.84</v>
      </c>
      <c r="E66" s="99">
        <f t="shared" si="25"/>
        <v>1925105.536</v>
      </c>
      <c r="F66" s="99">
        <f t="shared" si="25"/>
        <v>23101266.432</v>
      </c>
      <c r="G66" s="99">
        <f t="shared" si="25"/>
        <v>3799550.4</v>
      </c>
      <c r="H66" s="99">
        <f t="shared" si="25"/>
        <v>26900816.832</v>
      </c>
      <c r="I66" s="107">
        <f t="shared" si="25"/>
        <v>30935939.3568</v>
      </c>
      <c r="J66" s="108">
        <f>SUM(J3:J65)</f>
        <v>85897.782805293</v>
      </c>
      <c r="K66" s="109">
        <f>SUM(K3:K65)</f>
        <v>40071.8386119911</v>
      </c>
      <c r="L66" s="109">
        <f>SUM(L3:L65)</f>
        <v>125969.621417284</v>
      </c>
      <c r="M66" s="109">
        <f>SUM(M3:M65)</f>
        <v>3829476.49108544</v>
      </c>
      <c r="N66" s="109">
        <f>SUM(N3:N10)</f>
        <v>45953717.8930253</v>
      </c>
      <c r="O66" s="109">
        <f>SUM(O3:O10)</f>
        <v>7558177.28503705</v>
      </c>
      <c r="P66" s="110">
        <f t="shared" ref="P66:Q66" si="26">SUM(P3:P10)</f>
        <v>53511895.1780623</v>
      </c>
      <c r="Q66" s="111">
        <f t="shared" si="26"/>
        <v>61538679.4547717</v>
      </c>
      <c r="T66" s="97"/>
      <c r="U66" s="97"/>
      <c r="W66" s="97"/>
      <c r="X66" s="93">
        <f t="shared" si="17"/>
        <v>0</v>
      </c>
    </row>
    <row r="67" spans="24:24">
      <c r="X67" s="112"/>
    </row>
    <row r="68" s="49" customFormat="1" ht="18" spans="3:17">
      <c r="C68" s="100" t="s">
        <v>218</v>
      </c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</row>
    <row r="69" s="49" customFormat="1"/>
    <row r="70" s="49" customFormat="1"/>
    <row r="71" s="49" customFormat="1"/>
    <row r="72" s="49" customFormat="1"/>
    <row r="73" s="49" customFormat="1" spans="6:8">
      <c r="F73" s="101"/>
      <c r="G73" s="102"/>
      <c r="H73" s="102"/>
    </row>
    <row r="74" s="49" customFormat="1" spans="6:6">
      <c r="F74" s="103"/>
    </row>
    <row r="75" s="49" customFormat="1" spans="6:6">
      <c r="F75" s="103"/>
    </row>
    <row r="76" s="49" customFormat="1" spans="6:6">
      <c r="F76" s="103"/>
    </row>
    <row r="77" s="49" customFormat="1" spans="6:6">
      <c r="F77" s="103"/>
    </row>
    <row r="78" s="49" customFormat="1"/>
    <row r="79" s="49" customFormat="1"/>
    <row r="80" s="49" customFormat="1"/>
    <row r="81" s="49" customFormat="1"/>
    <row r="82" s="49" customFormat="1"/>
    <row r="83" s="49" customFormat="1" ht="18" spans="4:13">
      <c r="D83" s="104" t="s">
        <v>219</v>
      </c>
      <c r="E83" s="104"/>
      <c r="F83" s="104"/>
      <c r="G83" s="104"/>
      <c r="H83" s="104"/>
      <c r="I83" s="104"/>
      <c r="J83" s="104"/>
      <c r="K83" s="104"/>
      <c r="L83" s="104"/>
      <c r="M83" s="104"/>
    </row>
    <row r="84" spans="2:17"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</row>
  </sheetData>
  <sheetProtection algorithmName="SHA-512" hashValue="C6L3exTqfFFjPsThsnzC8iMS9dMfrlK3RXsO70p9f97tBGeHUg07683LxiMTd7pFXUOUOzWvKduj5siWGsjo0A==" saltValue="H9wKrJ3/IHx8YKVUb5m4RA==" spinCount="100000" sheet="1" formatCells="0" formatColumns="0" formatRows="0" insertRows="0" insertColumns="0" insertHyperlinks="0" deleteColumns="0" deleteRows="0" sort="0" autoFilter="0" pivotTables="0" objects="1"/>
  <autoFilter xmlns:etc="http://www.wps.cn/officeDocument/2017/etCustomData" ref="A2:M66" etc:filterBottomFollowUsedRange="0">
    <extLst/>
  </autoFilter>
  <mergeCells count="3">
    <mergeCell ref="C68:Q68"/>
    <mergeCell ref="F73:H73"/>
    <mergeCell ref="D83:M83"/>
  </mergeCells>
  <pageMargins left="0.7" right="0.7" top="0.75" bottom="0.75" header="0.3" footer="0.3"/>
  <pageSetup paperSize="9" orientation="portrait" horizontalDpi="300" verticalDpi="300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8"/>
  <sheetViews>
    <sheetView tabSelected="1" zoomScale="85" zoomScaleNormal="85" workbookViewId="0">
      <selection activeCell="G11" sqref="G11"/>
    </sheetView>
  </sheetViews>
  <sheetFormatPr defaultColWidth="9" defaultRowHeight="14.4"/>
  <cols>
    <col min="1" max="1" width="9.28703703703704" style="1" customWidth="1"/>
    <col min="2" max="2" width="58.8518518518519" style="1" customWidth="1"/>
    <col min="3" max="18" width="18.8518518518519" style="1" customWidth="1"/>
    <col min="19" max="22" width="14.4259259259259" style="1" customWidth="1"/>
    <col min="23" max="23" width="9" style="1"/>
    <col min="24" max="24" width="16.4259259259259" style="1" customWidth="1"/>
    <col min="25" max="16384" width="9" style="1"/>
  </cols>
  <sheetData>
    <row r="1" ht="21" spans="1:22">
      <c r="A1" s="2" t="s">
        <v>220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ht="15.15" spans="5:9">
      <c r="E2" s="4"/>
      <c r="F2" s="4"/>
      <c r="G2" s="4"/>
      <c r="H2" s="4"/>
      <c r="I2" s="4"/>
    </row>
    <row r="3" ht="38" customHeight="1" spans="1:9">
      <c r="A3" s="5" t="s">
        <v>221</v>
      </c>
      <c r="B3" s="5"/>
      <c r="C3" s="6"/>
      <c r="D3" s="7"/>
      <c r="E3" s="4"/>
      <c r="F3" s="8"/>
      <c r="G3" s="8"/>
      <c r="H3" s="4"/>
      <c r="I3" s="4"/>
    </row>
    <row r="4" ht="28" customHeight="1" spans="1:9">
      <c r="A4" s="5" t="s">
        <v>222</v>
      </c>
      <c r="B4" s="5"/>
      <c r="C4" s="9"/>
      <c r="D4" s="10"/>
      <c r="E4" s="4"/>
      <c r="F4" s="8"/>
      <c r="G4" s="8"/>
      <c r="H4" s="4"/>
      <c r="I4" s="4"/>
    </row>
    <row r="5" ht="35.1" customHeight="1" spans="1:9">
      <c r="A5" s="11" t="s">
        <v>223</v>
      </c>
      <c r="B5" s="11"/>
      <c r="C5" s="12">
        <f>'Плановый рацион'!S4</f>
        <v>2000</v>
      </c>
      <c r="D5" s="13">
        <f t="shared" ref="D5:D28" si="0">SUM(C5:C5)</f>
        <v>2000</v>
      </c>
      <c r="E5" s="4"/>
      <c r="F5" s="14"/>
      <c r="G5" s="15"/>
      <c r="H5" s="4"/>
      <c r="I5" s="4"/>
    </row>
    <row r="6" ht="47" customHeight="1" spans="1:9">
      <c r="A6" s="16" t="s">
        <v>224</v>
      </c>
      <c r="B6" s="17" t="s">
        <v>225</v>
      </c>
      <c r="C6" s="18">
        <v>0</v>
      </c>
      <c r="D6" s="19">
        <f t="shared" si="0"/>
        <v>0</v>
      </c>
      <c r="E6" s="4"/>
      <c r="F6" s="8"/>
      <c r="G6" s="8"/>
      <c r="H6" s="4"/>
      <c r="I6" s="4"/>
    </row>
    <row r="7" ht="47" customHeight="1" spans="1:9">
      <c r="A7" s="16"/>
      <c r="B7" s="20" t="s">
        <v>226</v>
      </c>
      <c r="C7" s="21">
        <v>6634</v>
      </c>
      <c r="D7" s="22">
        <f t="shared" si="0"/>
        <v>6634</v>
      </c>
      <c r="E7" s="4"/>
      <c r="F7" s="8"/>
      <c r="G7" s="8"/>
      <c r="H7" s="4"/>
      <c r="I7" s="4"/>
    </row>
    <row r="8" ht="27.75" customHeight="1" spans="1:9">
      <c r="A8" s="16"/>
      <c r="B8" s="20" t="s">
        <v>227</v>
      </c>
      <c r="C8" s="21">
        <f>(('Потребность в кормах'!H5+'Потребность в кормах'!H6)/1000)</f>
        <v>6633.76176</v>
      </c>
      <c r="D8" s="22">
        <f t="shared" si="0"/>
        <v>6633.76176</v>
      </c>
      <c r="E8" s="4"/>
      <c r="F8" s="15"/>
      <c r="G8" s="15"/>
      <c r="H8" s="4"/>
      <c r="I8" s="4"/>
    </row>
    <row r="9" ht="45" customHeight="1" spans="1:7">
      <c r="A9" s="23"/>
      <c r="B9" s="24" t="s">
        <v>228</v>
      </c>
      <c r="C9" s="25">
        <f>C6+C7-C8</f>
        <v>0.238240000000587</v>
      </c>
      <c r="D9" s="26">
        <f t="shared" si="0"/>
        <v>0.238240000000587</v>
      </c>
      <c r="F9" s="8"/>
      <c r="G9" s="8"/>
    </row>
    <row r="10" ht="45" customHeight="1" spans="1:7">
      <c r="A10" s="23" t="s">
        <v>3</v>
      </c>
      <c r="B10" s="27" t="s">
        <v>229</v>
      </c>
      <c r="C10" s="28">
        <v>0</v>
      </c>
      <c r="D10" s="19">
        <f>SUM(C10)</f>
        <v>0</v>
      </c>
      <c r="F10" s="8"/>
      <c r="G10" s="8"/>
    </row>
    <row r="11" ht="27.75" customHeight="1" spans="1:4">
      <c r="A11" s="29"/>
      <c r="B11" s="30" t="s">
        <v>226</v>
      </c>
      <c r="C11" s="31">
        <v>2871</v>
      </c>
      <c r="D11" s="19">
        <f t="shared" ref="D11:D13" si="1">SUM(C11)</f>
        <v>2871</v>
      </c>
    </row>
    <row r="12" ht="27.75" customHeight="1" spans="1:4">
      <c r="A12" s="29"/>
      <c r="B12" s="30" t="s">
        <v>230</v>
      </c>
      <c r="C12" s="31">
        <f>'Потребность в кормах'!F4/1000</f>
        <v>2871.48672</v>
      </c>
      <c r="D12" s="19">
        <f t="shared" si="1"/>
        <v>2871.48672</v>
      </c>
    </row>
    <row r="13" ht="27.75" customHeight="1" spans="1:4">
      <c r="A13" s="32"/>
      <c r="B13" s="33" t="s">
        <v>228</v>
      </c>
      <c r="C13" s="34">
        <f>C11+C10-C12</f>
        <v>-0.486719999999877</v>
      </c>
      <c r="D13" s="19">
        <f t="shared" si="1"/>
        <v>-0.486719999999877</v>
      </c>
    </row>
    <row r="14" ht="27.75" customHeight="1" spans="1:4">
      <c r="A14" s="32" t="s">
        <v>132</v>
      </c>
      <c r="B14" s="35" t="s">
        <v>229</v>
      </c>
      <c r="C14" s="36">
        <v>0</v>
      </c>
      <c r="D14" s="37">
        <f t="shared" si="0"/>
        <v>0</v>
      </c>
    </row>
    <row r="15" ht="27.75" customHeight="1" spans="1:4">
      <c r="A15" s="16"/>
      <c r="B15" s="20" t="s">
        <v>231</v>
      </c>
      <c r="C15" s="21">
        <v>100</v>
      </c>
      <c r="D15" s="22">
        <f t="shared" si="0"/>
        <v>100</v>
      </c>
    </row>
    <row r="16" ht="27.75" customHeight="1" spans="1:4">
      <c r="A16" s="16"/>
      <c r="B16" s="20" t="s">
        <v>227</v>
      </c>
      <c r="C16" s="21">
        <f>'Потребность в кормах'!H8/1000</f>
        <v>0</v>
      </c>
      <c r="D16" s="22">
        <f t="shared" si="0"/>
        <v>0</v>
      </c>
    </row>
    <row r="17" ht="27.75" customHeight="1" spans="1:4">
      <c r="A17" s="16"/>
      <c r="B17" s="38" t="s">
        <v>228</v>
      </c>
      <c r="C17" s="39">
        <f>C14+C15-C16</f>
        <v>100</v>
      </c>
      <c r="D17" s="40">
        <f t="shared" si="0"/>
        <v>100</v>
      </c>
    </row>
    <row r="18" ht="27.75" customHeight="1" spans="1:4">
      <c r="A18" s="16" t="s">
        <v>133</v>
      </c>
      <c r="B18" s="17" t="s">
        <v>231</v>
      </c>
      <c r="C18" s="18">
        <v>600</v>
      </c>
      <c r="D18" s="19">
        <f t="shared" si="0"/>
        <v>600</v>
      </c>
    </row>
    <row r="19" ht="27.75" customHeight="1" spans="1:4">
      <c r="A19" s="16"/>
      <c r="B19" s="20" t="s">
        <v>232</v>
      </c>
      <c r="C19" s="21">
        <f>'Потребность в кормах'!H9/1000</f>
        <v>521.90928</v>
      </c>
      <c r="D19" s="22">
        <f t="shared" si="0"/>
        <v>521.90928</v>
      </c>
    </row>
    <row r="20" ht="27.75" customHeight="1" spans="1:4">
      <c r="A20" s="16"/>
      <c r="B20" s="38" t="s">
        <v>233</v>
      </c>
      <c r="C20" s="39">
        <f>C18-C19</f>
        <v>78.09072</v>
      </c>
      <c r="D20" s="40">
        <f t="shared" si="0"/>
        <v>78.09072</v>
      </c>
    </row>
    <row r="21" ht="27.75" customHeight="1" spans="1:4">
      <c r="A21" s="16" t="s">
        <v>234</v>
      </c>
      <c r="B21" s="17" t="s">
        <v>235</v>
      </c>
      <c r="C21" s="18">
        <v>0</v>
      </c>
      <c r="D21" s="19">
        <f t="shared" si="0"/>
        <v>0</v>
      </c>
    </row>
    <row r="22" ht="27.75" customHeight="1" spans="1:4">
      <c r="A22" s="16"/>
      <c r="B22" s="20" t="s">
        <v>226</v>
      </c>
      <c r="C22" s="21">
        <v>9000</v>
      </c>
      <c r="D22" s="22">
        <f t="shared" si="0"/>
        <v>9000</v>
      </c>
    </row>
    <row r="23" ht="27.75" customHeight="1" spans="1:4">
      <c r="A23" s="16"/>
      <c r="B23" s="20" t="s">
        <v>230</v>
      </c>
      <c r="C23" s="21">
        <f>('Потребность в кормах'!H3+'Потребность в кормах'!H4)/1000</f>
        <v>8690.72832</v>
      </c>
      <c r="D23" s="22">
        <f t="shared" si="0"/>
        <v>8690.72832</v>
      </c>
    </row>
    <row r="24" ht="27.75" customHeight="1" spans="1:4">
      <c r="A24" s="16"/>
      <c r="B24" s="38" t="s">
        <v>228</v>
      </c>
      <c r="C24" s="39">
        <f>C21+C22-C23</f>
        <v>309.27168</v>
      </c>
      <c r="D24" s="40">
        <f t="shared" si="0"/>
        <v>309.27168</v>
      </c>
    </row>
    <row r="25" ht="27.75" customHeight="1" spans="1:4">
      <c r="A25" s="41" t="s">
        <v>236</v>
      </c>
      <c r="B25" s="42" t="s">
        <v>237</v>
      </c>
      <c r="C25" s="18">
        <f>C14+C21+C6</f>
        <v>0</v>
      </c>
      <c r="D25" s="19">
        <f t="shared" si="0"/>
        <v>0</v>
      </c>
    </row>
    <row r="26" ht="27.75" customHeight="1" spans="1:4">
      <c r="A26" s="41"/>
      <c r="B26" s="43" t="s">
        <v>226</v>
      </c>
      <c r="C26" s="21">
        <f>C15+C22+C7+C18+C11</f>
        <v>19205</v>
      </c>
      <c r="D26" s="22">
        <f t="shared" si="0"/>
        <v>19205</v>
      </c>
    </row>
    <row r="27" ht="27.75" customHeight="1" spans="1:4">
      <c r="A27" s="41"/>
      <c r="B27" s="43" t="s">
        <v>238</v>
      </c>
      <c r="C27" s="21">
        <f>C16+C23+C19+C8+C12</f>
        <v>18717.88608</v>
      </c>
      <c r="D27" s="22">
        <f t="shared" si="0"/>
        <v>18717.88608</v>
      </c>
    </row>
    <row r="28" ht="27.75" customHeight="1" spans="1:4">
      <c r="A28" s="41"/>
      <c r="B28" s="44" t="s">
        <v>239</v>
      </c>
      <c r="C28" s="45">
        <f>C17+C24+C20+C9</f>
        <v>487.60064</v>
      </c>
      <c r="D28" s="46">
        <f t="shared" si="0"/>
        <v>487.60064</v>
      </c>
    </row>
  </sheetData>
  <sheetProtection algorithmName="SHA-512" hashValue="KfTyZgU71WtS//BtyalMdiw5BjmygbvFw3P5ZV9m7clTrjtAn6ZlbbrMJvnyfba5HSaLpN9B1Q0bRJyPHcw+Hg==" saltValue="geuZu1DIGsTbxIluYxrRRQ==" spinCount="100000" sheet="1" formatCells="0" formatColumns="0" formatRows="0" insertRows="0" insertColumns="0" insertHyperlinks="0" deleteColumns="0" deleteRows="0" sort="0" autoFilter="0" pivotTables="0" objects="1"/>
  <mergeCells count="12">
    <mergeCell ref="A1:D1"/>
    <mergeCell ref="A3:B3"/>
    <mergeCell ref="C3:D3"/>
    <mergeCell ref="A4:B4"/>
    <mergeCell ref="C4:D4"/>
    <mergeCell ref="A5:B5"/>
    <mergeCell ref="A6:A9"/>
    <mergeCell ref="A10:A13"/>
    <mergeCell ref="A14:A17"/>
    <mergeCell ref="A18:A20"/>
    <mergeCell ref="A21:A24"/>
    <mergeCell ref="A25:A28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9" master="" otherUserPermission="visible"/>
  <rangeList sheetStid="2" master="" otherUserPermission="visible">
    <arrUserId title="Диапазон7" rangeCreator="" othersAccessPermission="edit"/>
    <arrUserId title="Диапазон6" rangeCreator="" othersAccessPermission="edit"/>
    <arrUserId title="Диапазон5" rangeCreator="" othersAccessPermission="edit"/>
    <arrUserId title="Диапазон4" rangeCreator="" othersAccessPermission="edit"/>
    <arrUserId title="Диапазон3" rangeCreator="" othersAccessPermission="edit"/>
    <arrUserId title="Диапазон1" rangeCreator="" othersAccessPermission="edit"/>
    <arrUserId title="Диапазон2" rangeCreator="" othersAccessPermission="edit"/>
    <arrUserId title="Диапазон8" rangeCreator="" othersAccessPermission="edit"/>
    <arrUserId title="Диапазон9" rangeCreator="" othersAccessPermission="edit"/>
  </rangeList>
  <rangeList sheetStid="1" master="" otherUserPermission="visible"/>
  <rangeList sheetStid="10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Параметры качества кормов</vt:lpstr>
      <vt:lpstr>Плановый рацион</vt:lpstr>
      <vt:lpstr>Потребность в кормах</vt:lpstr>
      <vt:lpstr>Баланс кормов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Мария Калинина</cp:lastModifiedBy>
  <dcterms:created xsi:type="dcterms:W3CDTF">2015-06-05T18:19:00Z</dcterms:created>
  <dcterms:modified xsi:type="dcterms:W3CDTF">2026-05-26T12:38:10Z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91348941D2B14EF09895B4571D01BA4B_13</vt:lpwstr>
  </property>
  <property fmtid="{D5CDD505-2E9C-101B-9397-08002B2CF9AE}" pid="3" name="KSOProductBuildVer">
    <vt:lpwstr>1049-12.2.0.23202</vt:lpwstr>
  </property>
</Properties>
</file>