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0" documentId="13_ncr:1_{22E7D423-8CDB-4A9C-9063-2A6BC422A3D1}" xr6:coauthVersionLast="47" xr6:coauthVersionMax="47" xr10:uidLastSave="{00000000-0000-0000-0000-000000000000}"/>
  <bookViews>
    <workbookView xWindow="-28920" yWindow="-120" windowWidth="29040" windowHeight="15990" xr2:uid="{00000000-000D-0000-FFFF-FFFF00000000}"/>
  </bookViews>
  <sheets>
    <sheet name="8 пост 90 дней" sheetId="3" r:id="rId1"/>
  </sheets>
  <calcPr calcId="191029"/>
</workbook>
</file>

<file path=xl/calcChain.xml><?xml version="1.0" encoding="utf-8"?>
<calcChain xmlns="http://schemas.openxmlformats.org/spreadsheetml/2006/main">
  <c r="I42" i="3" l="1"/>
  <c r="K40" i="3"/>
  <c r="K39" i="3"/>
  <c r="D73" i="3" l="1"/>
  <c r="G54" i="3"/>
  <c r="K29" i="3"/>
  <c r="K38" i="3" s="1"/>
  <c r="F59" i="3" l="1"/>
  <c r="F64" i="3" s="1"/>
  <c r="F70" i="3" l="1"/>
</calcChain>
</file>

<file path=xl/sharedStrings.xml><?xml version="1.0" encoding="utf-8"?>
<sst xmlns="http://schemas.openxmlformats.org/spreadsheetml/2006/main" count="143" uniqueCount="114">
  <si>
    <t>ОБОСНОВАНИЕ НАЧАЛЬНОЙ (МАКСИМАЛЬНОЙ) ЦЕНЫ КОНТРАКТА</t>
  </si>
  <si>
    <t>ПРИКАЗ ФЕДЕРАЛЬНОЙ СЛУЖБЫ ВОЙСК НАЦИОНАЛЬНОЙ ГВАРДИИ РОССИЙСКОЙ ФЕДЕРАЦИИ от 15 февраля 2021г. №45 "Об утверждении порядка определения начальной (максимальной) цены контракты, цены контракта, заключаемого с единственным поставщиком (подрядчиком, исполнителем), начальная цена единицы товара, работы, услуги при осуществлении закупок охранных услуг"</t>
  </si>
  <si>
    <t>1. Определение общих используемых параметров</t>
  </si>
  <si>
    <t>Константа</t>
  </si>
  <si>
    <t>Наименование</t>
  </si>
  <si>
    <t>Порядок расчета или исходные данные</t>
  </si>
  <si>
    <t>Ед. изм.</t>
  </si>
  <si>
    <t>n</t>
  </si>
  <si>
    <t xml:space="preserve">Количество требуемых 24-х часовых постов охраны </t>
  </si>
  <si>
    <t>пост</t>
  </si>
  <si>
    <t>МРОТ</t>
  </si>
  <si>
    <t>Минимальный размер оплаты труда с учетом коэффициента для Алтайского края</t>
  </si>
  <si>
    <t>руб.</t>
  </si>
  <si>
    <t>I_инфл</t>
  </si>
  <si>
    <t>Индекс потребительских цен</t>
  </si>
  <si>
    <t>%</t>
  </si>
  <si>
    <t>НДС</t>
  </si>
  <si>
    <t>Налог на добавленную стоимость</t>
  </si>
  <si>
    <t>Налоговый кодекс</t>
  </si>
  <si>
    <t>Y</t>
  </si>
  <si>
    <t>Ставка страховых взносов</t>
  </si>
  <si>
    <t>U</t>
  </si>
  <si>
    <t>Корректирующий коэффициент</t>
  </si>
  <si>
    <r>
      <t xml:space="preserve">U=Uб+Uд1+Uд2+Uд3+Uд4+Uд5 </t>
    </r>
    <r>
      <rPr>
        <b/>
        <i/>
        <sz val="11"/>
        <rFont val="Times New Roman"/>
        <family val="1"/>
        <charset val="204"/>
      </rPr>
      <t xml:space="preserve">(сумма </t>
    </r>
    <r>
      <rPr>
        <b/>
        <sz val="11"/>
        <rFont val="Times New Roman"/>
        <family val="1"/>
        <charset val="204"/>
      </rPr>
      <t>Uд</t>
    </r>
    <r>
      <rPr>
        <b/>
        <i/>
        <sz val="11"/>
        <rFont val="Times New Roman"/>
        <family val="1"/>
        <charset val="204"/>
      </rPr>
      <t xml:space="preserve"> не может превышать 0,35)</t>
    </r>
  </si>
  <si>
    <t>-</t>
  </si>
  <si>
    <t>Uб</t>
  </si>
  <si>
    <r>
      <rPr>
        <sz val="11"/>
        <rFont val="Times New Roman"/>
        <family val="1"/>
        <charset val="204"/>
      </rPr>
      <t xml:space="preserve">базовый коэффициент </t>
    </r>
    <r>
      <rPr>
        <b/>
        <u/>
        <sz val="11"/>
        <rFont val="Times New Roman"/>
        <family val="1"/>
        <charset val="204"/>
      </rPr>
      <t>для 24 часового поста</t>
    </r>
    <r>
      <rPr>
        <sz val="11"/>
        <rFont val="Times New Roman"/>
        <family val="1"/>
        <charset val="204"/>
      </rPr>
      <t xml:space="preserve"> (равно 1)</t>
    </r>
  </si>
  <si>
    <t>Uд1</t>
  </si>
  <si>
    <t>дополнительный коэффициент для 24 часового поста
(наличие спецсредств у работника) да = 0,05; нет = 0</t>
  </si>
  <si>
    <t>Uд2</t>
  </si>
  <si>
    <t>дополнительный коэффициент для 24 часового поста
(наличие служебного оружия у работника) да = 0,2; нет = 0</t>
  </si>
  <si>
    <t>Uд3</t>
  </si>
  <si>
    <t>дополнительный коэффициент для 24 часового поста
(место проведения массовых мероприятий) да = 0,3; нет = 0</t>
  </si>
  <si>
    <t>Uд4</t>
  </si>
  <si>
    <t>дополнительный коэффициент для 24 часового поста
(охрана объектов и (или) имущества, а также обеспечение внутриобъектового и пропускного режимов на объектах, в отношении которых установлены обязательные для выполнения требования к антитеррористической защищенности) да = 0,1; нет = 0</t>
  </si>
  <si>
    <t xml:space="preserve"> - </t>
  </si>
  <si>
    <t>Uд5</t>
  </si>
  <si>
    <t>дополнительный коэффициент для 24 часового поста
(наличие допуска к государственной тайне работника и режимно-секретного подразделения) да = 0,05; нет = 0</t>
  </si>
  <si>
    <t>Ku</t>
  </si>
  <si>
    <t>час</t>
  </si>
  <si>
    <t>СНР</t>
  </si>
  <si>
    <t>Среднемесячная норма рабочего времени</t>
  </si>
  <si>
    <t>2. Расчет прямых затрат Сu:</t>
  </si>
  <si>
    <t>Переменная</t>
  </si>
  <si>
    <t>Порядок расчета</t>
  </si>
  <si>
    <t>Расчет</t>
  </si>
  <si>
    <t>БЗП</t>
  </si>
  <si>
    <t>Базовая заработная плата</t>
  </si>
  <si>
    <t>МРОТ/СНР</t>
  </si>
  <si>
    <t>Дн</t>
  </si>
  <si>
    <r>
      <rPr>
        <sz val="11"/>
        <rFont val="Times New Roman"/>
        <family val="1"/>
        <charset val="204"/>
      </rPr>
      <t xml:space="preserve">доплата за ночные часы: 
</t>
    </r>
    <r>
      <rPr>
        <b/>
        <i/>
        <sz val="11"/>
        <rFont val="Times New Roman"/>
        <family val="1"/>
        <charset val="204"/>
      </rPr>
      <t>только для 24 часовых постов</t>
    </r>
  </si>
  <si>
    <t>(20% от БЗП)/Кгод</t>
  </si>
  <si>
    <t>Согласно ТК ночное время с 22 до 6, т.е. 8 часов</t>
  </si>
  <si>
    <t>Двп</t>
  </si>
  <si>
    <t>доплата за нерабочие и праздничные дни (для 24 часового)</t>
  </si>
  <si>
    <t>(100% от БЗП)/Кгод</t>
  </si>
  <si>
    <t xml:space="preserve">РО </t>
  </si>
  <si>
    <t>Резерв на отпуск</t>
  </si>
  <si>
    <t>СВ</t>
  </si>
  <si>
    <t>Страховые взносы</t>
  </si>
  <si>
    <t>=</t>
  </si>
  <si>
    <t>руб./час</t>
  </si>
  <si>
    <t>3. Расчет НМЦК:</t>
  </si>
  <si>
    <t>3.1 Расчет общих прямых затрат для 24 ч.поста</t>
  </si>
  <si>
    <t>3.2 Расчет КР (косвенные расходы)  для 24 ч.поста</t>
  </si>
  <si>
    <t>КР=</t>
  </si>
  <si>
    <t>* 0,2</t>
  </si>
  <si>
    <t>3.3 Расчет П для 24 ч.поста</t>
  </si>
  <si>
    <t>П =</t>
  </si>
  <si>
    <t>3 Полный расчет с НДС и инфляцией.</t>
  </si>
  <si>
    <t>Н(М)ЦК(общ.)</t>
  </si>
  <si>
    <t xml:space="preserve">Используемый метод определения начальной (максимальной) цены контракта </t>
  </si>
  <si>
    <t>Обоснование невозможности использования методов определения начальной (максимальной) цены контракта, установленных в ч.1 ст.22 Федерального закона №44-ФЗ</t>
  </si>
  <si>
    <t>не установлено</t>
  </si>
  <si>
    <t>Ф.И.О. должностного лица контрактной службы заказчика, контрактного управляющего, ответственного за обоснование начальной (максимальной) цены контракта, номер контактного телефона</t>
  </si>
  <si>
    <t>Расчет начальной (максимальной) цены контракта</t>
  </si>
  <si>
    <t xml:space="preserve">Общие прямые затраты для 24 ч.поста (2024г.) = </t>
  </si>
  <si>
    <t xml:space="preserve">2026 г. </t>
  </si>
  <si>
    <t>КР (24 часа) (2026 г.)</t>
  </si>
  <si>
    <t>П (для 24 ч.поста) (2026 г.)=</t>
  </si>
  <si>
    <t>Н(М)ЦК Услуги частной охраны (Выставление поста охраны) (для поста 24 часа)(2026 г.)=</t>
  </si>
  <si>
    <t>Результат
2026</t>
  </si>
  <si>
    <t>Сведения представлены по ссылке: https://www.economy.gov.ru/material/directions/makroec/prognozy_socialno_ekonomicheskogo_razvitiya/prognoz_socialno_ekonomicheskogo_razvitiya_rf_na_2026_god_i_na_planovyy_period_2027_i_2028_godov.html</t>
  </si>
  <si>
    <t>Значение
2026г.</t>
  </si>
  <si>
    <t>22440/164,33= 157,04 руб/час</t>
  </si>
  <si>
    <t>СНР=440 часа (из производственного календаря на 2026г.)</t>
  </si>
  <si>
    <t>Для корректности расчета необходимо соотнести размер доплаты за выходные и праздничные к БЗП. Для этого нужно размер доплаты поделить на количество часов работы поста: 32772 / 2160 = 15,17 руб/час</t>
  </si>
  <si>
    <t>(БЗП+Дн+Двп+Дрк)/12</t>
  </si>
  <si>
    <t>(БЗП+Дн+Двп+Дрк+РО)*30,2%</t>
  </si>
  <si>
    <t>Сu (для 24 часового поста)=(136,55+9,10+15,17+15,41+60,51+24,12)*1,05</t>
  </si>
  <si>
    <t>(4732992+946598,4+283979,52)*1,062</t>
  </si>
  <si>
    <t>Дрк</t>
  </si>
  <si>
    <t>доплата за районный коэффициент</t>
  </si>
  <si>
    <t xml:space="preserve">Региональное соглашение о размерах минимальной заработной платы в Алтайском крае на 2025-2028годы от 18.12.2024г </t>
  </si>
  <si>
    <t>Районный коэффициент</t>
  </si>
  <si>
    <t>(БЗП+Дн+Двп)*1,15</t>
  </si>
  <si>
    <t xml:space="preserve"> +22%=</t>
  </si>
  <si>
    <t>Количество часов работы работника 1 поста</t>
  </si>
  <si>
    <t>Цена 1 часа работы поста охраны</t>
  </si>
  <si>
    <t xml:space="preserve"> оказание услуг частной охраны (выставление поста охраны)</t>
  </si>
  <si>
    <t xml:space="preserve">(2026 г.) 24 часа*269 календарных дня 
</t>
  </si>
  <si>
    <r>
      <t>(2026 г.)</t>
    </r>
    <r>
      <rPr>
        <sz val="11"/>
        <rFont val="Times New Roman"/>
        <family val="1"/>
        <charset val="204"/>
      </rPr>
      <t xml:space="preserve"> 8 часов * 269 календарных дня =2152 ночных часа</t>
    </r>
  </si>
  <si>
    <t>доплата составит: 20% * 136,55 (БЗП) *2152 ночных часов =58771,12 руб.</t>
  </si>
  <si>
    <t>Для корректности расчета необходимо соотнести размер доплаты за ночные часы  к БЗП. Для этого нужно размер доплаты поделить на количество часов работы поста: 58771,12 / 6456 =9,10 руб/час</t>
  </si>
  <si>
    <t>24 часа * 83 праздничных нерабочих дней дня (из производственного календаря на 2026г.)= 1992 нерабочих и  праздничных часа</t>
  </si>
  <si>
    <t>доплата составит: 100% * 136,55 (БЗП) * 1992 нерабочих и праздничных часа = 272007,6 руб.</t>
  </si>
  <si>
    <t>(136,55+9,10+42,13)/100*15</t>
  </si>
  <si>
    <t>(136,55+9,10+42,13+28,17) / 12</t>
  </si>
  <si>
    <t>(136,55+9,10+42,13+28,17+18)*30,2%</t>
  </si>
  <si>
    <t>(319,83*6456)*1</t>
  </si>
  <si>
    <t>2064822,48*0,2</t>
  </si>
  <si>
    <t>2064822,48+412964,50)*0,05</t>
  </si>
  <si>
    <t>Дата подготовки обоснования 12.02.2026</t>
  </si>
  <si>
    <t>В связи с тем, что рассчитанная в соответствии с приказом Федеральной службы войск национальной гвардии Российской Федерации от 15.02.2021  45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охранных услуг», начальная (максимальная) цена контракта превышает размер предусмотренных на закупку услуг по охране объекта бюджетных ассигнований, и с учетом Письма Минфина России от 27 апреля 2023г. 24-06-06/38707 «О рассмотрении обращения» принято решение установить начальную (максимальную) цену контракта с учетом объема выделенных бюджетных средств, в размере 943 479,84 рубля (146,14 рублей за один час услуги).
НМЦК составляет 943 479,84 рублей.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</si>
</sst>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u/>
      <sz val="1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1" fillId="0" borderId="0" applyAlignment="0"/>
  </cellStyleXfs>
  <cellXfs count="124">
    <xf numFmtId="0" fontId="0" fillId="0" borderId="0" xfId="0"/>
    <xf numFmtId="0" fontId="1" fillId="0" borderId="0" xfId="1"/>
    <xf numFmtId="0" fontId="3" fillId="0" borderId="0" xfId="1" applyFont="1" applyAlignment="1">
      <alignment vertical="center"/>
    </xf>
    <xf numFmtId="2" fontId="2" fillId="0" borderId="0" xfId="1" applyNumberFormat="1" applyFont="1"/>
    <xf numFmtId="0" fontId="11" fillId="0" borderId="0" xfId="0" applyFont="1" applyAlignment="1">
      <alignment horizontal="right" vertical="center"/>
    </xf>
    <xf numFmtId="0" fontId="0" fillId="0" borderId="13" xfId="0" applyBorder="1"/>
    <xf numFmtId="0" fontId="10" fillId="0" borderId="0" xfId="0" applyFont="1" applyAlignment="1">
      <alignment vertical="center"/>
    </xf>
    <xf numFmtId="0" fontId="2" fillId="0" borderId="9" xfId="1" applyFont="1" applyBorder="1" applyAlignment="1">
      <alignment vertical="top" wrapText="1"/>
    </xf>
    <xf numFmtId="0" fontId="2" fillId="0" borderId="0" xfId="1" applyFont="1" applyAlignment="1">
      <alignment vertical="top" wrapText="1"/>
    </xf>
    <xf numFmtId="0" fontId="11" fillId="0" borderId="0" xfId="0" applyFont="1" applyAlignment="1">
      <alignment vertical="center" wrapText="1"/>
    </xf>
    <xf numFmtId="0" fontId="12" fillId="0" borderId="9" xfId="0" applyFont="1" applyBorder="1" applyAlignment="1">
      <alignment horizontal="justify" vertical="top" wrapText="1"/>
    </xf>
    <xf numFmtId="0" fontId="0" fillId="0" borderId="9" xfId="0" applyBorder="1"/>
    <xf numFmtId="0" fontId="2" fillId="0" borderId="14" xfId="1" applyFont="1" applyBorder="1"/>
    <xf numFmtId="0" fontId="1" fillId="0" borderId="11" xfId="1" applyBorder="1"/>
    <xf numFmtId="0" fontId="1" fillId="0" borderId="12" xfId="1" applyBorder="1"/>
    <xf numFmtId="0" fontId="3" fillId="0" borderId="18" xfId="1" applyFont="1" applyBorder="1" applyAlignment="1">
      <alignment horizontal="center" vertical="top"/>
    </xf>
    <xf numFmtId="0" fontId="3" fillId="0" borderId="19" xfId="1" applyFont="1" applyBorder="1" applyAlignment="1">
      <alignment horizontal="center" vertical="top" wrapText="1"/>
    </xf>
    <xf numFmtId="0" fontId="2" fillId="0" borderId="18" xfId="1" applyFont="1" applyBorder="1" applyAlignment="1">
      <alignment vertical="top"/>
    </xf>
    <xf numFmtId="0" fontId="2" fillId="0" borderId="19" xfId="1" applyFont="1" applyBorder="1" applyAlignment="1">
      <alignment horizontal="center" vertical="top"/>
    </xf>
    <xf numFmtId="4" fontId="2" fillId="0" borderId="19" xfId="1" applyNumberFormat="1" applyFont="1" applyBorder="1" applyAlignment="1">
      <alignment horizontal="center" vertical="top"/>
    </xf>
    <xf numFmtId="0" fontId="2" fillId="0" borderId="18" xfId="1" applyFont="1" applyBorder="1" applyAlignment="1">
      <alignment horizontal="left" vertical="top"/>
    </xf>
    <xf numFmtId="0" fontId="0" fillId="0" borderId="17" xfId="0" applyBorder="1"/>
    <xf numFmtId="0" fontId="2" fillId="0" borderId="17" xfId="1" applyFont="1" applyBorder="1"/>
    <xf numFmtId="0" fontId="1" fillId="0" borderId="13" xfId="1" applyBorder="1"/>
    <xf numFmtId="0" fontId="3" fillId="0" borderId="18" xfId="1" applyFont="1" applyBorder="1" applyAlignment="1">
      <alignment vertical="top"/>
    </xf>
    <xf numFmtId="0" fontId="8" fillId="0" borderId="17" xfId="1" applyFont="1" applyBorder="1"/>
    <xf numFmtId="0" fontId="2" fillId="0" borderId="0" xfId="1" applyFont="1" applyAlignment="1">
      <alignment horizontal="right"/>
    </xf>
    <xf numFmtId="4" fontId="2" fillId="0" borderId="0" xfId="1" applyNumberFormat="1" applyFont="1"/>
    <xf numFmtId="0" fontId="2" fillId="0" borderId="0" xfId="1" applyFont="1"/>
    <xf numFmtId="0" fontId="1" fillId="0" borderId="17" xfId="1" applyBorder="1"/>
    <xf numFmtId="0" fontId="3" fillId="0" borderId="17" xfId="1" applyFont="1" applyBorder="1"/>
    <xf numFmtId="0" fontId="2" fillId="0" borderId="0" xfId="1" applyFont="1" applyAlignment="1">
      <alignment horizontal="center"/>
    </xf>
    <xf numFmtId="0" fontId="7" fillId="0" borderId="17" xfId="1" applyFont="1" applyBorder="1" applyAlignment="1">
      <alignment horizontal="justify" vertical="center"/>
    </xf>
    <xf numFmtId="0" fontId="7" fillId="0" borderId="17" xfId="1" applyFont="1" applyBorder="1"/>
    <xf numFmtId="0" fontId="7" fillId="0" borderId="0" xfId="1" applyFont="1" applyAlignment="1">
      <alignment horizontal="center"/>
    </xf>
    <xf numFmtId="4" fontId="7" fillId="0" borderId="0" xfId="1" applyNumberFormat="1" applyFont="1"/>
    <xf numFmtId="4" fontId="3" fillId="0" borderId="0" xfId="1" applyNumberFormat="1" applyFont="1"/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2" fontId="2" fillId="0" borderId="20" xfId="1" applyNumberFormat="1" applyFont="1" applyBorder="1" applyAlignment="1">
      <alignment horizontal="center" vertical="center" wrapText="1"/>
    </xf>
    <xf numFmtId="0" fontId="2" fillId="2" borderId="19" xfId="1" applyFont="1" applyFill="1" applyBorder="1" applyAlignment="1">
      <alignment horizontal="center" vertical="top"/>
    </xf>
    <xf numFmtId="0" fontId="0" fillId="2" borderId="0" xfId="0" applyFill="1"/>
    <xf numFmtId="0" fontId="1" fillId="2" borderId="0" xfId="1" applyFill="1"/>
    <xf numFmtId="0" fontId="9" fillId="2" borderId="0" xfId="1" applyFont="1" applyFill="1"/>
    <xf numFmtId="4" fontId="2" fillId="2" borderId="0" xfId="1" applyNumberFormat="1" applyFont="1" applyFill="1" applyAlignment="1">
      <alignment horizontal="right"/>
    </xf>
    <xf numFmtId="4" fontId="2" fillId="2" borderId="0" xfId="1" applyNumberFormat="1" applyFont="1" applyFill="1"/>
    <xf numFmtId="0" fontId="2" fillId="2" borderId="0" xfId="1" applyFont="1" applyFill="1"/>
    <xf numFmtId="0" fontId="3" fillId="2" borderId="0" xfId="1" applyFont="1" applyFill="1" applyAlignment="1">
      <alignment horizontal="center"/>
    </xf>
    <xf numFmtId="0" fontId="6" fillId="2" borderId="0" xfId="1" applyFont="1" applyFill="1" applyAlignment="1">
      <alignment horizontal="justify" vertical="center"/>
    </xf>
    <xf numFmtId="0" fontId="2" fillId="2" borderId="0" xfId="1" applyFont="1" applyFill="1" applyAlignment="1">
      <alignment horizontal="center"/>
    </xf>
    <xf numFmtId="4" fontId="2" fillId="0" borderId="0" xfId="1" applyNumberFormat="1" applyFont="1" applyAlignment="1">
      <alignment horizontal="center" vertical="center"/>
    </xf>
    <xf numFmtId="0" fontId="2" fillId="0" borderId="19" xfId="1" applyFont="1" applyBorder="1" applyAlignment="1">
      <alignment horizontal="center" vertical="center" wrapText="1"/>
    </xf>
    <xf numFmtId="0" fontId="2" fillId="0" borderId="18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top"/>
    </xf>
    <xf numFmtId="0" fontId="2" fillId="0" borderId="1" xfId="1" applyFont="1" applyBorder="1" applyAlignment="1">
      <alignment horizontal="center" vertical="top"/>
    </xf>
    <xf numFmtId="4" fontId="7" fillId="0" borderId="0" xfId="1" applyNumberFormat="1" applyFont="1" applyAlignment="1">
      <alignment horizontal="left"/>
    </xf>
    <xf numFmtId="4" fontId="2" fillId="0" borderId="0" xfId="1" applyNumberFormat="1" applyFont="1" applyAlignment="1">
      <alignment horizontal="left"/>
    </xf>
    <xf numFmtId="2" fontId="2" fillId="0" borderId="19" xfId="1" applyNumberFormat="1" applyFont="1" applyBorder="1" applyAlignment="1">
      <alignment horizontal="center" vertical="center" wrapText="1"/>
    </xf>
    <xf numFmtId="0" fontId="12" fillId="0" borderId="0" xfId="0" applyFont="1"/>
    <xf numFmtId="0" fontId="15" fillId="0" borderId="17" xfId="0" applyFont="1" applyBorder="1" applyAlignment="1">
      <alignment wrapText="1"/>
    </xf>
    <xf numFmtId="0" fontId="9" fillId="0" borderId="0" xfId="1" applyFont="1"/>
    <xf numFmtId="0" fontId="3" fillId="0" borderId="17" xfId="1" applyFont="1" applyBorder="1" applyAlignment="1">
      <alignment horizontal="justify"/>
    </xf>
    <xf numFmtId="0" fontId="0" fillId="0" borderId="0" xfId="0"/>
    <xf numFmtId="0" fontId="0" fillId="0" borderId="17" xfId="0" applyBorder="1"/>
    <xf numFmtId="0" fontId="2" fillId="0" borderId="0" xfId="1" applyFont="1" applyAlignment="1">
      <alignment horizontal="justify"/>
    </xf>
    <xf numFmtId="0" fontId="14" fillId="0" borderId="17" xfId="0" applyFont="1" applyBorder="1" applyAlignment="1">
      <alignment vertical="center" wrapText="1"/>
    </xf>
    <xf numFmtId="0" fontId="14" fillId="0" borderId="0" xfId="0" applyFont="1" applyAlignment="1">
      <alignment vertical="center" wrapText="1"/>
    </xf>
    <xf numFmtId="0" fontId="0" fillId="0" borderId="13" xfId="0" applyBorder="1"/>
    <xf numFmtId="0" fontId="12" fillId="2" borderId="15" xfId="0" applyFont="1" applyFill="1" applyBorder="1" applyAlignment="1">
      <alignment vertical="top" wrapText="1"/>
    </xf>
    <xf numFmtId="0" fontId="12" fillId="2" borderId="16" xfId="0" applyFont="1" applyFill="1" applyBorder="1" applyAlignment="1">
      <alignment vertical="top"/>
    </xf>
    <xf numFmtId="0" fontId="0" fillId="2" borderId="10" xfId="0" applyFill="1" applyBorder="1"/>
    <xf numFmtId="0" fontId="12" fillId="2" borderId="15" xfId="0" applyFont="1" applyFill="1" applyBorder="1" applyAlignment="1">
      <alignment horizontal="center" vertical="top"/>
    </xf>
    <xf numFmtId="0" fontId="12" fillId="2" borderId="16" xfId="0" applyFont="1" applyFill="1" applyBorder="1" applyAlignment="1">
      <alignment horizontal="center" vertical="top"/>
    </xf>
    <xf numFmtId="0" fontId="10" fillId="0" borderId="17" xfId="0" applyFont="1" applyBorder="1" applyAlignment="1">
      <alignment horizontal="left" wrapText="1"/>
    </xf>
    <xf numFmtId="0" fontId="10" fillId="0" borderId="0" xfId="0" applyFont="1" applyAlignment="1">
      <alignment horizontal="left"/>
    </xf>
    <xf numFmtId="0" fontId="10" fillId="0" borderId="13" xfId="0" applyFont="1" applyBorder="1" applyAlignment="1">
      <alignment horizontal="left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left" wrapText="1"/>
    </xf>
    <xf numFmtId="0" fontId="2" fillId="0" borderId="18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left" wrapText="1"/>
    </xf>
    <xf numFmtId="0" fontId="2" fillId="0" borderId="19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left" wrapText="1"/>
    </xf>
    <xf numFmtId="0" fontId="2" fillId="0" borderId="4" xfId="1" applyFont="1" applyBorder="1" applyAlignment="1">
      <alignment horizontal="left" vertical="top" wrapText="1"/>
    </xf>
    <xf numFmtId="0" fontId="2" fillId="0" borderId="2" xfId="1" applyFont="1" applyBorder="1" applyAlignment="1">
      <alignment horizontal="left" wrapText="1"/>
    </xf>
    <xf numFmtId="2" fontId="2" fillId="0" borderId="19" xfId="1" applyNumberFormat="1" applyFont="1" applyBorder="1" applyAlignment="1">
      <alignment horizontal="center" vertical="center" wrapText="1"/>
    </xf>
    <xf numFmtId="0" fontId="3" fillId="0" borderId="3" xfId="1" applyFont="1" applyBorder="1" applyAlignment="1">
      <alignment horizontal="left" wrapText="1"/>
    </xf>
    <xf numFmtId="0" fontId="2" fillId="0" borderId="6" xfId="1" applyFont="1" applyBorder="1" applyAlignment="1">
      <alignment horizontal="center" wrapText="1"/>
    </xf>
    <xf numFmtId="0" fontId="3" fillId="0" borderId="0" xfId="1" applyFont="1" applyAlignment="1">
      <alignment horizontal="center" wrapText="1"/>
    </xf>
    <xf numFmtId="0" fontId="3" fillId="0" borderId="7" xfId="1" applyFont="1" applyBorder="1" applyAlignment="1">
      <alignment horizont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vertical="top"/>
    </xf>
    <xf numFmtId="0" fontId="2" fillId="0" borderId="2" xfId="1" applyFont="1" applyBorder="1" applyAlignment="1">
      <alignment vertical="top" wrapText="1"/>
    </xf>
    <xf numFmtId="0" fontId="2" fillId="0" borderId="1" xfId="1" applyFont="1" applyBorder="1" applyAlignment="1">
      <alignment vertical="top" wrapText="1"/>
    </xf>
    <xf numFmtId="2" fontId="2" fillId="0" borderId="1" xfId="1" applyNumberFormat="1" applyFont="1" applyBorder="1" applyAlignment="1">
      <alignment vertical="top" wrapText="1"/>
    </xf>
    <xf numFmtId="0" fontId="3" fillId="0" borderId="1" xfId="1" applyFont="1" applyBorder="1" applyAlignment="1">
      <alignment horizontal="center" vertical="top"/>
    </xf>
    <xf numFmtId="0" fontId="2" fillId="0" borderId="0" xfId="1" applyFont="1" applyAlignment="1">
      <alignment horizontal="right" vertical="top" wrapText="1"/>
    </xf>
    <xf numFmtId="0" fontId="0" fillId="0" borderId="0" xfId="0" applyAlignment="1">
      <alignment horizontal="right"/>
    </xf>
    <xf numFmtId="0" fontId="3" fillId="0" borderId="0" xfId="1" applyFont="1" applyAlignment="1">
      <alignment horizontal="center"/>
    </xf>
    <xf numFmtId="0" fontId="0" fillId="0" borderId="0" xfId="0" applyAlignment="1">
      <alignment horizontal="center"/>
    </xf>
    <xf numFmtId="0" fontId="13" fillId="0" borderId="0" xfId="1" applyFont="1" applyAlignment="1">
      <alignment horizontal="center"/>
    </xf>
    <xf numFmtId="0" fontId="2" fillId="0" borderId="15" xfId="1" applyFont="1" applyBorder="1" applyAlignment="1">
      <alignment horizontal="left" vertical="top" wrapText="1"/>
    </xf>
    <xf numFmtId="0" fontId="0" fillId="0" borderId="16" xfId="0" applyBorder="1"/>
    <xf numFmtId="0" fontId="0" fillId="0" borderId="10" xfId="0" applyBorder="1"/>
    <xf numFmtId="0" fontId="2" fillId="0" borderId="2" xfId="1" applyFont="1" applyBorder="1" applyAlignment="1">
      <alignment vertical="top"/>
    </xf>
    <xf numFmtId="0" fontId="2" fillId="0" borderId="24" xfId="1" applyFont="1" applyBorder="1" applyAlignment="1">
      <alignment vertical="top" wrapText="1"/>
    </xf>
    <xf numFmtId="0" fontId="0" fillId="0" borderId="25" xfId="0" applyBorder="1" applyAlignment="1">
      <alignment vertical="top" wrapText="1"/>
    </xf>
    <xf numFmtId="0" fontId="0" fillId="0" borderId="26" xfId="0" applyBorder="1" applyAlignment="1">
      <alignment vertical="top" wrapText="1"/>
    </xf>
    <xf numFmtId="0" fontId="2" fillId="0" borderId="21" xfId="1" applyFont="1" applyBorder="1" applyAlignment="1">
      <alignment horizontal="left" vertical="top" wrapText="1"/>
    </xf>
    <xf numFmtId="0" fontId="0" fillId="0" borderId="22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2" fillId="0" borderId="21" xfId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2" fillId="0" borderId="21" xfId="1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2" fillId="0" borderId="11" xfId="0" applyFont="1" applyBorder="1" applyAlignment="1">
      <alignment vertical="top" wrapText="1"/>
    </xf>
    <xf numFmtId="0" fontId="12" fillId="0" borderId="0" xfId="0" applyFont="1" applyAlignment="1">
      <alignment vertical="top" wrapText="1"/>
    </xf>
    <xf numFmtId="0" fontId="12" fillId="0" borderId="0" xfId="0" applyFont="1"/>
    <xf numFmtId="0" fontId="2" fillId="0" borderId="1" xfId="1" applyFont="1" applyBorder="1" applyAlignment="1">
      <alignment horizontal="left" vertical="top" wrapText="1"/>
    </xf>
    <xf numFmtId="0" fontId="2" fillId="0" borderId="1" xfId="1" applyFont="1" applyBorder="1" applyAlignment="1">
      <alignment horizontal="center" vertical="top"/>
    </xf>
    <xf numFmtId="0" fontId="2" fillId="0" borderId="8" xfId="1" applyFont="1" applyBorder="1" applyAlignment="1">
      <alignment vertical="top" wrapText="1"/>
    </xf>
    <xf numFmtId="0" fontId="2" fillId="0" borderId="1" xfId="1" applyFont="1" applyBorder="1" applyAlignment="1">
      <alignment horizontal="left" vertical="top"/>
    </xf>
    <xf numFmtId="0" fontId="2" fillId="0" borderId="2" xfId="0" applyFont="1" applyBorder="1" applyAlignment="1">
      <alignment vertical="top" wrapText="1"/>
    </xf>
  </cellXfs>
  <cellStyles count="3">
    <cellStyle name="Обычный" xfId="0" builtinId="0"/>
    <cellStyle name="Обычный 2" xfId="2" xr:uid="{00000000-0005-0000-0000-000001000000}"/>
    <cellStyle name="Обычный 3" xfId="1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25</xdr:row>
      <xdr:rowOff>0</xdr:rowOff>
    </xdr:from>
    <xdr:to>
      <xdr:col>6</xdr:col>
      <xdr:colOff>447675</xdr:colOff>
      <xdr:row>26</xdr:row>
      <xdr:rowOff>85725</xdr:rowOff>
    </xdr:to>
    <xdr:pic>
      <xdr:nvPicPr>
        <xdr:cNvPr id="2" name="Рисунок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9020175"/>
          <a:ext cx="67818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0</xdr:colOff>
      <xdr:row>45</xdr:row>
      <xdr:rowOff>0</xdr:rowOff>
    </xdr:from>
    <xdr:to>
      <xdr:col>5</xdr:col>
      <xdr:colOff>638175</xdr:colOff>
      <xdr:row>48</xdr:row>
      <xdr:rowOff>57150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3982700"/>
          <a:ext cx="607695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49</xdr:row>
      <xdr:rowOff>0</xdr:rowOff>
    </xdr:from>
    <xdr:to>
      <xdr:col>1</xdr:col>
      <xdr:colOff>962025</xdr:colOff>
      <xdr:row>52</xdr:row>
      <xdr:rowOff>38100</xdr:rowOff>
    </xdr:to>
    <xdr:pic>
      <xdr:nvPicPr>
        <xdr:cNvPr id="4" name="Рисунок 9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4554200"/>
          <a:ext cx="962025" cy="6096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495300</xdr:colOff>
      <xdr:row>55</xdr:row>
      <xdr:rowOff>161925</xdr:rowOff>
    </xdr:from>
    <xdr:to>
      <xdr:col>3</xdr:col>
      <xdr:colOff>485775</xdr:colOff>
      <xdr:row>57</xdr:row>
      <xdr:rowOff>9525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5859125"/>
          <a:ext cx="2476500" cy="2286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400050</xdr:colOff>
      <xdr:row>61</xdr:row>
      <xdr:rowOff>0</xdr:rowOff>
    </xdr:from>
    <xdr:to>
      <xdr:col>5</xdr:col>
      <xdr:colOff>247650</xdr:colOff>
      <xdr:row>62</xdr:row>
      <xdr:rowOff>0</xdr:rowOff>
    </xdr:to>
    <xdr:pic>
      <xdr:nvPicPr>
        <xdr:cNvPr id="6" name="Рисунок 12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6887825"/>
          <a:ext cx="528637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77"/>
  <sheetViews>
    <sheetView tabSelected="1" topLeftCell="A71" workbookViewId="0">
      <selection activeCell="B5" sqref="B5:K5"/>
    </sheetView>
  </sheetViews>
  <sheetFormatPr defaultRowHeight="15" x14ac:dyDescent="0.25"/>
  <cols>
    <col min="1" max="1" width="17.85546875" customWidth="1"/>
    <col min="2" max="2" width="22.7109375" customWidth="1"/>
    <col min="3" max="3" width="14.5703125" customWidth="1"/>
    <col min="4" max="4" width="29" customWidth="1"/>
    <col min="5" max="5" width="15.28515625" customWidth="1"/>
    <col min="6" max="6" width="13.42578125" customWidth="1"/>
    <col min="7" max="7" width="16.140625" customWidth="1"/>
    <col min="8" max="8" width="16.28515625" customWidth="1"/>
    <col min="9" max="9" width="39" customWidth="1"/>
    <col min="10" max="10" width="20.5703125" customWidth="1"/>
    <col min="11" max="11" width="26.28515625" customWidth="1"/>
  </cols>
  <sheetData>
    <row r="1" spans="1:23" ht="16.5" customHeight="1" x14ac:dyDescent="0.25">
      <c r="I1" s="96"/>
      <c r="J1" s="97"/>
      <c r="K1" s="97"/>
      <c r="L1" s="8"/>
    </row>
    <row r="2" spans="1:23" x14ac:dyDescent="0.25">
      <c r="B2" s="1"/>
      <c r="C2" s="98" t="s">
        <v>0</v>
      </c>
      <c r="D2" s="99"/>
      <c r="E2" s="99"/>
      <c r="F2" s="99"/>
      <c r="G2" s="99"/>
      <c r="H2" s="99"/>
      <c r="I2" s="99"/>
      <c r="J2" s="99"/>
      <c r="K2" s="99"/>
      <c r="L2" s="1"/>
      <c r="N2" s="4"/>
    </row>
    <row r="3" spans="1:23" ht="16.5" thickBot="1" x14ac:dyDescent="0.3">
      <c r="B3" s="1"/>
      <c r="C3" s="100" t="s">
        <v>99</v>
      </c>
      <c r="D3" s="99"/>
      <c r="E3" s="99"/>
      <c r="F3" s="99"/>
      <c r="G3" s="99"/>
      <c r="H3" s="99"/>
      <c r="I3" s="99"/>
      <c r="J3" s="99"/>
      <c r="K3" s="99"/>
      <c r="L3" s="1"/>
      <c r="N3" s="4"/>
    </row>
    <row r="4" spans="1:23" ht="76.5" customHeight="1" thickBot="1" x14ac:dyDescent="0.3">
      <c r="A4" s="7" t="s">
        <v>71</v>
      </c>
      <c r="B4" s="101" t="s">
        <v>1</v>
      </c>
      <c r="C4" s="102"/>
      <c r="D4" s="102"/>
      <c r="E4" s="102"/>
      <c r="F4" s="102"/>
      <c r="G4" s="102"/>
      <c r="H4" s="102"/>
      <c r="I4" s="102"/>
      <c r="J4" s="102"/>
      <c r="K4" s="103"/>
      <c r="L4" s="1"/>
      <c r="N4" s="9"/>
      <c r="O4" s="9"/>
      <c r="P4" s="9"/>
      <c r="Q4" s="9"/>
      <c r="R4" s="9"/>
      <c r="S4" s="9"/>
      <c r="T4" s="9"/>
      <c r="U4" s="9"/>
      <c r="V4" s="9"/>
      <c r="W4" s="9"/>
    </row>
    <row r="5" spans="1:23" ht="183.75" customHeight="1" thickBot="1" x14ac:dyDescent="0.3">
      <c r="A5" s="7" t="s">
        <v>72</v>
      </c>
      <c r="B5" s="101" t="s">
        <v>73</v>
      </c>
      <c r="C5" s="102"/>
      <c r="D5" s="102"/>
      <c r="E5" s="102"/>
      <c r="F5" s="102"/>
      <c r="G5" s="102"/>
      <c r="H5" s="102"/>
      <c r="I5" s="102"/>
      <c r="J5" s="102"/>
      <c r="K5" s="103"/>
      <c r="N5" s="9"/>
      <c r="O5" s="9"/>
      <c r="P5" s="9"/>
      <c r="Q5" s="9"/>
      <c r="R5" s="9"/>
      <c r="S5" s="9"/>
      <c r="T5" s="9"/>
      <c r="U5" s="9"/>
      <c r="V5" s="9"/>
      <c r="W5" s="9"/>
    </row>
    <row r="6" spans="1:23" ht="15.75" customHeight="1" x14ac:dyDescent="0.25">
      <c r="A6" s="116" t="s">
        <v>75</v>
      </c>
      <c r="B6" s="12" t="s">
        <v>2</v>
      </c>
      <c r="C6" s="13"/>
      <c r="D6" s="13"/>
      <c r="E6" s="13"/>
      <c r="F6" s="13"/>
      <c r="G6" s="13"/>
      <c r="H6" s="13"/>
      <c r="I6" s="13"/>
      <c r="J6" s="13"/>
      <c r="K6" s="14"/>
      <c r="L6" s="1"/>
      <c r="N6" s="9"/>
      <c r="O6" s="9"/>
      <c r="P6" s="9"/>
      <c r="Q6" s="9"/>
      <c r="R6" s="9"/>
      <c r="S6" s="9"/>
      <c r="T6" s="9"/>
      <c r="U6" s="9"/>
      <c r="V6" s="9"/>
      <c r="W6" s="9"/>
    </row>
    <row r="7" spans="1:23" ht="28.5" x14ac:dyDescent="0.25">
      <c r="A7" s="117"/>
      <c r="B7" s="15" t="s">
        <v>3</v>
      </c>
      <c r="C7" s="95" t="s">
        <v>4</v>
      </c>
      <c r="D7" s="95"/>
      <c r="E7" s="95"/>
      <c r="F7" s="95"/>
      <c r="G7" s="95" t="s">
        <v>5</v>
      </c>
      <c r="H7" s="95"/>
      <c r="I7" s="95"/>
      <c r="J7" s="53" t="s">
        <v>6</v>
      </c>
      <c r="K7" s="16" t="s">
        <v>83</v>
      </c>
      <c r="L7" s="1"/>
      <c r="N7" s="9"/>
    </row>
    <row r="8" spans="1:23" x14ac:dyDescent="0.25">
      <c r="A8" s="117"/>
      <c r="B8" s="17" t="s">
        <v>7</v>
      </c>
      <c r="C8" s="119" t="s">
        <v>8</v>
      </c>
      <c r="D8" s="119"/>
      <c r="E8" s="119"/>
      <c r="F8" s="119"/>
      <c r="G8" s="120"/>
      <c r="H8" s="120"/>
      <c r="I8" s="120"/>
      <c r="J8" s="54" t="s">
        <v>9</v>
      </c>
      <c r="K8" s="40">
        <v>1</v>
      </c>
      <c r="L8" s="2"/>
      <c r="N8" s="9"/>
    </row>
    <row r="9" spans="1:23" ht="46.5" customHeight="1" x14ac:dyDescent="0.25">
      <c r="A9" s="117"/>
      <c r="B9" s="17" t="s">
        <v>10</v>
      </c>
      <c r="C9" s="119" t="s">
        <v>11</v>
      </c>
      <c r="D9" s="119"/>
      <c r="E9" s="119"/>
      <c r="F9" s="119"/>
      <c r="G9" s="121" t="s">
        <v>93</v>
      </c>
      <c r="H9" s="121"/>
      <c r="I9" s="121"/>
      <c r="J9" s="54" t="s">
        <v>12</v>
      </c>
      <c r="K9" s="19">
        <v>22440</v>
      </c>
      <c r="L9" s="1"/>
      <c r="N9" s="9"/>
    </row>
    <row r="10" spans="1:23" ht="19.5" customHeight="1" x14ac:dyDescent="0.25">
      <c r="A10" s="117"/>
      <c r="B10" s="17" t="s">
        <v>91</v>
      </c>
      <c r="C10" s="108" t="s">
        <v>94</v>
      </c>
      <c r="D10" s="109"/>
      <c r="E10" s="109"/>
      <c r="F10" s="110"/>
      <c r="G10" s="105"/>
      <c r="H10" s="106"/>
      <c r="I10" s="107"/>
      <c r="J10" s="54"/>
      <c r="K10" s="19">
        <v>1.1499999999999999</v>
      </c>
      <c r="L10" s="1"/>
      <c r="N10" s="9"/>
    </row>
    <row r="11" spans="1:23" ht="58.5" customHeight="1" x14ac:dyDescent="0.25">
      <c r="A11" s="117"/>
      <c r="B11" s="20" t="s">
        <v>13</v>
      </c>
      <c r="C11" s="122" t="s">
        <v>14</v>
      </c>
      <c r="D11" s="122"/>
      <c r="E11" s="122"/>
      <c r="F11" s="122"/>
      <c r="G11" s="123" t="s">
        <v>82</v>
      </c>
      <c r="H11" s="123"/>
      <c r="I11" s="123"/>
      <c r="J11" s="54" t="s">
        <v>15</v>
      </c>
      <c r="K11" s="18">
        <v>1.0620000000000001</v>
      </c>
      <c r="L11" s="1"/>
      <c r="N11" s="9"/>
    </row>
    <row r="12" spans="1:23" x14ac:dyDescent="0.25">
      <c r="A12" s="117"/>
      <c r="B12" s="17" t="s">
        <v>16</v>
      </c>
      <c r="C12" s="91" t="s">
        <v>17</v>
      </c>
      <c r="D12" s="91"/>
      <c r="E12" s="91"/>
      <c r="F12" s="91"/>
      <c r="G12" s="91" t="s">
        <v>18</v>
      </c>
      <c r="H12" s="91"/>
      <c r="I12" s="91"/>
      <c r="J12" s="54" t="s">
        <v>15</v>
      </c>
      <c r="K12" s="18">
        <v>22</v>
      </c>
      <c r="L12" s="1"/>
      <c r="N12" s="9"/>
    </row>
    <row r="13" spans="1:23" ht="31.5" customHeight="1" x14ac:dyDescent="0.25">
      <c r="A13" s="117"/>
      <c r="B13" s="17" t="s">
        <v>19</v>
      </c>
      <c r="C13" s="91" t="s">
        <v>20</v>
      </c>
      <c r="D13" s="91"/>
      <c r="E13" s="91"/>
      <c r="F13" s="91"/>
      <c r="G13" s="91" t="s">
        <v>18</v>
      </c>
      <c r="H13" s="91"/>
      <c r="I13" s="91"/>
      <c r="J13" s="54" t="s">
        <v>15</v>
      </c>
      <c r="K13" s="18">
        <v>30.2</v>
      </c>
      <c r="L13" s="3"/>
      <c r="N13" s="9"/>
    </row>
    <row r="14" spans="1:23" ht="25.5" customHeight="1" x14ac:dyDescent="0.25">
      <c r="A14" s="117"/>
      <c r="B14" s="20" t="s">
        <v>21</v>
      </c>
      <c r="C14" s="91" t="s">
        <v>22</v>
      </c>
      <c r="D14" s="91"/>
      <c r="E14" s="91"/>
      <c r="F14" s="91"/>
      <c r="G14" s="92" t="s">
        <v>23</v>
      </c>
      <c r="H14" s="92"/>
      <c r="I14" s="92"/>
      <c r="J14" s="54" t="s">
        <v>24</v>
      </c>
      <c r="K14" s="18">
        <v>1.05</v>
      </c>
      <c r="L14" s="1"/>
      <c r="N14" s="9"/>
    </row>
    <row r="15" spans="1:23" x14ac:dyDescent="0.25">
      <c r="A15" s="117"/>
      <c r="B15" s="20" t="s">
        <v>25</v>
      </c>
      <c r="C15" s="91" t="s">
        <v>22</v>
      </c>
      <c r="D15" s="91"/>
      <c r="E15" s="91"/>
      <c r="F15" s="91"/>
      <c r="G15" s="104" t="s">
        <v>26</v>
      </c>
      <c r="H15" s="104"/>
      <c r="I15" s="104"/>
      <c r="J15" s="54" t="s">
        <v>24</v>
      </c>
      <c r="K15" s="18">
        <v>1</v>
      </c>
      <c r="L15" s="1"/>
      <c r="O15" s="38"/>
      <c r="P15" s="38"/>
      <c r="Q15" s="38"/>
      <c r="R15" s="38"/>
      <c r="S15" s="38"/>
      <c r="T15" s="38"/>
      <c r="U15" s="38"/>
      <c r="V15" s="38"/>
      <c r="W15" s="38"/>
    </row>
    <row r="16" spans="1:23" x14ac:dyDescent="0.25">
      <c r="A16" s="117"/>
      <c r="B16" s="20" t="s">
        <v>27</v>
      </c>
      <c r="C16" s="91" t="s">
        <v>22</v>
      </c>
      <c r="D16" s="91"/>
      <c r="E16" s="91"/>
      <c r="F16" s="91"/>
      <c r="G16" s="92" t="s">
        <v>28</v>
      </c>
      <c r="H16" s="92"/>
      <c r="I16" s="92"/>
      <c r="J16" s="54" t="s">
        <v>24</v>
      </c>
      <c r="K16" s="18">
        <v>0.05</v>
      </c>
      <c r="L16" s="1"/>
      <c r="N16" s="37"/>
      <c r="O16" s="37"/>
      <c r="P16" s="37"/>
      <c r="Q16" s="37"/>
      <c r="R16" s="37"/>
      <c r="S16" s="37"/>
      <c r="T16" s="37"/>
      <c r="U16" s="37"/>
      <c r="V16" s="37"/>
      <c r="W16" s="37"/>
    </row>
    <row r="17" spans="1:14" ht="15.75" x14ac:dyDescent="0.25">
      <c r="A17" s="117"/>
      <c r="B17" s="20" t="s">
        <v>29</v>
      </c>
      <c r="C17" s="91" t="s">
        <v>22</v>
      </c>
      <c r="D17" s="91"/>
      <c r="E17" s="91"/>
      <c r="F17" s="91"/>
      <c r="G17" s="92" t="s">
        <v>30</v>
      </c>
      <c r="H17" s="92"/>
      <c r="I17" s="92"/>
      <c r="J17" s="54" t="s">
        <v>24</v>
      </c>
      <c r="K17" s="18">
        <v>0</v>
      </c>
      <c r="N17" s="6"/>
    </row>
    <row r="18" spans="1:14" x14ac:dyDescent="0.25">
      <c r="A18" s="117"/>
      <c r="B18" s="20" t="s">
        <v>31</v>
      </c>
      <c r="C18" s="91" t="s">
        <v>22</v>
      </c>
      <c r="D18" s="91"/>
      <c r="E18" s="91"/>
      <c r="F18" s="91"/>
      <c r="G18" s="92" t="s">
        <v>32</v>
      </c>
      <c r="H18" s="92"/>
      <c r="I18" s="92"/>
      <c r="J18" s="54" t="s">
        <v>24</v>
      </c>
      <c r="K18" s="18">
        <v>0</v>
      </c>
    </row>
    <row r="19" spans="1:14" x14ac:dyDescent="0.25">
      <c r="A19" s="117"/>
      <c r="B19" s="20" t="s">
        <v>33</v>
      </c>
      <c r="C19" s="91" t="s">
        <v>22</v>
      </c>
      <c r="D19" s="91"/>
      <c r="E19" s="91"/>
      <c r="F19" s="91"/>
      <c r="G19" s="92" t="s">
        <v>34</v>
      </c>
      <c r="H19" s="92"/>
      <c r="I19" s="92"/>
      <c r="J19" s="54" t="s">
        <v>35</v>
      </c>
      <c r="K19" s="18">
        <v>0</v>
      </c>
    </row>
    <row r="20" spans="1:14" x14ac:dyDescent="0.25">
      <c r="A20" s="117"/>
      <c r="B20" s="20" t="s">
        <v>36</v>
      </c>
      <c r="C20" s="91" t="s">
        <v>22</v>
      </c>
      <c r="D20" s="91"/>
      <c r="E20" s="91"/>
      <c r="F20" s="91"/>
      <c r="G20" s="92" t="s">
        <v>37</v>
      </c>
      <c r="H20" s="92"/>
      <c r="I20" s="92"/>
      <c r="J20" s="54" t="s">
        <v>35</v>
      </c>
      <c r="K20" s="18">
        <v>0</v>
      </c>
    </row>
    <row r="21" spans="1:14" x14ac:dyDescent="0.25">
      <c r="A21" s="117"/>
      <c r="B21" s="17" t="s">
        <v>38</v>
      </c>
      <c r="C21" s="91" t="s">
        <v>97</v>
      </c>
      <c r="D21" s="91"/>
      <c r="E21" s="91"/>
      <c r="F21" s="91"/>
      <c r="G21" s="93" t="s">
        <v>100</v>
      </c>
      <c r="H21" s="93"/>
      <c r="I21" s="93"/>
      <c r="J21" s="54" t="s">
        <v>39</v>
      </c>
      <c r="K21" s="19">
        <v>6456</v>
      </c>
    </row>
    <row r="22" spans="1:14" x14ac:dyDescent="0.25">
      <c r="A22" s="117"/>
      <c r="B22" s="17" t="s">
        <v>40</v>
      </c>
      <c r="C22" s="91" t="s">
        <v>41</v>
      </c>
      <c r="D22" s="91"/>
      <c r="E22" s="91"/>
      <c r="F22" s="91"/>
      <c r="G22" s="94" t="s">
        <v>85</v>
      </c>
      <c r="H22" s="94"/>
      <c r="I22" s="94"/>
      <c r="J22" s="54" t="s">
        <v>39</v>
      </c>
      <c r="K22" s="18">
        <v>164.33</v>
      </c>
    </row>
    <row r="23" spans="1:14" x14ac:dyDescent="0.25">
      <c r="A23" s="117"/>
      <c r="B23" s="21"/>
      <c r="K23" s="5"/>
    </row>
    <row r="24" spans="1:14" x14ac:dyDescent="0.25">
      <c r="A24" s="117"/>
      <c r="B24" s="21"/>
      <c r="K24" s="5"/>
    </row>
    <row r="25" spans="1:14" x14ac:dyDescent="0.25">
      <c r="A25" s="117"/>
      <c r="B25" s="22" t="s">
        <v>42</v>
      </c>
      <c r="C25" s="1"/>
      <c r="D25" s="1"/>
      <c r="E25" s="1"/>
      <c r="F25" s="1"/>
      <c r="G25" s="1"/>
      <c r="H25" s="1"/>
      <c r="I25" s="1"/>
      <c r="J25" s="1"/>
      <c r="K25" s="23"/>
    </row>
    <row r="26" spans="1:14" x14ac:dyDescent="0.25">
      <c r="A26" s="117"/>
      <c r="B26" s="21"/>
      <c r="K26" s="5"/>
    </row>
    <row r="27" spans="1:14" x14ac:dyDescent="0.25">
      <c r="A27" s="117"/>
      <c r="B27" s="21"/>
      <c r="K27" s="5"/>
    </row>
    <row r="28" spans="1:14" ht="28.5" x14ac:dyDescent="0.25">
      <c r="A28" s="117"/>
      <c r="B28" s="24" t="s">
        <v>43</v>
      </c>
      <c r="C28" s="95" t="s">
        <v>4</v>
      </c>
      <c r="D28" s="95"/>
      <c r="E28" s="95"/>
      <c r="F28" s="95" t="s">
        <v>44</v>
      </c>
      <c r="G28" s="95"/>
      <c r="H28" s="95" t="s">
        <v>45</v>
      </c>
      <c r="I28" s="95"/>
      <c r="J28" s="95"/>
      <c r="K28" s="16" t="s">
        <v>81</v>
      </c>
    </row>
    <row r="29" spans="1:14" x14ac:dyDescent="0.25">
      <c r="A29" s="117"/>
      <c r="B29" s="52" t="s">
        <v>46</v>
      </c>
      <c r="C29" s="79" t="s">
        <v>47</v>
      </c>
      <c r="D29" s="79"/>
      <c r="E29" s="79"/>
      <c r="F29" s="76" t="s">
        <v>48</v>
      </c>
      <c r="G29" s="76"/>
      <c r="H29" s="90" t="s">
        <v>84</v>
      </c>
      <c r="I29" s="90"/>
      <c r="J29" s="90"/>
      <c r="K29" s="39">
        <f>K9/K22</f>
        <v>136.55449400596359</v>
      </c>
    </row>
    <row r="30" spans="1:14" x14ac:dyDescent="0.25">
      <c r="A30" s="117"/>
      <c r="B30" s="78" t="s">
        <v>49</v>
      </c>
      <c r="C30" s="79" t="s">
        <v>50</v>
      </c>
      <c r="D30" s="79"/>
      <c r="E30" s="79"/>
      <c r="F30" s="76" t="s">
        <v>51</v>
      </c>
      <c r="G30" s="76"/>
      <c r="H30" s="84" t="s">
        <v>52</v>
      </c>
      <c r="I30" s="84"/>
      <c r="J30" s="84"/>
      <c r="K30" s="85">
        <v>9.1</v>
      </c>
    </row>
    <row r="31" spans="1:14" x14ac:dyDescent="0.25">
      <c r="A31" s="117"/>
      <c r="B31" s="78"/>
      <c r="C31" s="79"/>
      <c r="D31" s="79"/>
      <c r="E31" s="79"/>
      <c r="F31" s="76"/>
      <c r="G31" s="76"/>
      <c r="H31" s="86" t="s">
        <v>101</v>
      </c>
      <c r="I31" s="86"/>
      <c r="J31" s="86"/>
      <c r="K31" s="85"/>
    </row>
    <row r="32" spans="1:14" x14ac:dyDescent="0.25">
      <c r="A32" s="117"/>
      <c r="B32" s="78"/>
      <c r="C32" s="79"/>
      <c r="D32" s="79"/>
      <c r="E32" s="79"/>
      <c r="F32" s="76"/>
      <c r="G32" s="76"/>
      <c r="H32" s="87"/>
      <c r="I32" s="88"/>
      <c r="J32" s="89"/>
      <c r="K32" s="85"/>
    </row>
    <row r="33" spans="1:11" x14ac:dyDescent="0.25">
      <c r="A33" s="117"/>
      <c r="B33" s="78"/>
      <c r="C33" s="79"/>
      <c r="D33" s="79"/>
      <c r="E33" s="79"/>
      <c r="F33" s="76"/>
      <c r="G33" s="76"/>
      <c r="H33" s="82" t="s">
        <v>102</v>
      </c>
      <c r="I33" s="82"/>
      <c r="J33" s="82"/>
      <c r="K33" s="85"/>
    </row>
    <row r="34" spans="1:11" ht="53.25" customHeight="1" x14ac:dyDescent="0.25">
      <c r="A34" s="117"/>
      <c r="B34" s="78"/>
      <c r="C34" s="79"/>
      <c r="D34" s="79"/>
      <c r="E34" s="79"/>
      <c r="F34" s="76"/>
      <c r="G34" s="76"/>
      <c r="H34" s="83" t="s">
        <v>103</v>
      </c>
      <c r="I34" s="83"/>
      <c r="J34" s="83"/>
      <c r="K34" s="85"/>
    </row>
    <row r="35" spans="1:11" ht="28.5" customHeight="1" x14ac:dyDescent="0.25">
      <c r="A35" s="117"/>
      <c r="B35" s="78" t="s">
        <v>53</v>
      </c>
      <c r="C35" s="79" t="s">
        <v>54</v>
      </c>
      <c r="D35" s="79"/>
      <c r="E35" s="79"/>
      <c r="F35" s="76" t="s">
        <v>55</v>
      </c>
      <c r="G35" s="76"/>
      <c r="H35" s="80" t="s">
        <v>104</v>
      </c>
      <c r="I35" s="80"/>
      <c r="J35" s="80"/>
      <c r="K35" s="81">
        <v>42.13</v>
      </c>
    </row>
    <row r="36" spans="1:11" ht="28.5" customHeight="1" x14ac:dyDescent="0.25">
      <c r="A36" s="117"/>
      <c r="B36" s="78"/>
      <c r="C36" s="79"/>
      <c r="D36" s="79"/>
      <c r="E36" s="79"/>
      <c r="F36" s="76"/>
      <c r="G36" s="76"/>
      <c r="H36" s="82" t="s">
        <v>105</v>
      </c>
      <c r="I36" s="82"/>
      <c r="J36" s="82"/>
      <c r="K36" s="81"/>
    </row>
    <row r="37" spans="1:11" ht="51.75" customHeight="1" x14ac:dyDescent="0.25">
      <c r="A37" s="117"/>
      <c r="B37" s="78"/>
      <c r="C37" s="79"/>
      <c r="D37" s="79"/>
      <c r="E37" s="79"/>
      <c r="F37" s="76"/>
      <c r="G37" s="76"/>
      <c r="H37" s="83" t="s">
        <v>86</v>
      </c>
      <c r="I37" s="83"/>
      <c r="J37" s="83"/>
      <c r="K37" s="81"/>
    </row>
    <row r="38" spans="1:11" ht="18.75" customHeight="1" x14ac:dyDescent="0.25">
      <c r="A38" s="117"/>
      <c r="B38" s="52" t="s">
        <v>91</v>
      </c>
      <c r="C38" s="111" t="s">
        <v>92</v>
      </c>
      <c r="D38" s="112"/>
      <c r="E38" s="113"/>
      <c r="F38" s="114" t="s">
        <v>95</v>
      </c>
      <c r="G38" s="115"/>
      <c r="H38" s="108" t="s">
        <v>106</v>
      </c>
      <c r="I38" s="109"/>
      <c r="J38" s="110"/>
      <c r="K38" s="57">
        <f>(K29+K30+K35)*0.15</f>
        <v>28.167674100894537</v>
      </c>
    </row>
    <row r="39" spans="1:11" x14ac:dyDescent="0.25">
      <c r="A39" s="117"/>
      <c r="B39" s="52" t="s">
        <v>56</v>
      </c>
      <c r="C39" s="76" t="s">
        <v>57</v>
      </c>
      <c r="D39" s="76"/>
      <c r="E39" s="76"/>
      <c r="F39" s="76" t="s">
        <v>87</v>
      </c>
      <c r="G39" s="76"/>
      <c r="H39" s="77" t="s">
        <v>107</v>
      </c>
      <c r="I39" s="77"/>
      <c r="J39" s="77"/>
      <c r="K39" s="57">
        <f>ROUND((K29+K30+K35+K38)/12,2)</f>
        <v>18</v>
      </c>
    </row>
    <row r="40" spans="1:11" x14ac:dyDescent="0.25">
      <c r="A40" s="117"/>
      <c r="B40" s="52" t="s">
        <v>58</v>
      </c>
      <c r="C40" s="76" t="s">
        <v>59</v>
      </c>
      <c r="D40" s="76"/>
      <c r="E40" s="76"/>
      <c r="F40" s="76" t="s">
        <v>88</v>
      </c>
      <c r="G40" s="76"/>
      <c r="H40" s="77" t="s">
        <v>108</v>
      </c>
      <c r="I40" s="77"/>
      <c r="J40" s="77"/>
      <c r="K40" s="51">
        <f>ROUND((K29+K30+K35+K38+K39)*30.2%,2)</f>
        <v>70.650000000000006</v>
      </c>
    </row>
    <row r="41" spans="1:11" x14ac:dyDescent="0.25">
      <c r="A41" s="117"/>
      <c r="B41" s="21"/>
      <c r="K41" s="5"/>
    </row>
    <row r="42" spans="1:11" ht="15.75" x14ac:dyDescent="0.25">
      <c r="A42" s="117"/>
      <c r="B42" s="25" t="s">
        <v>89</v>
      </c>
      <c r="C42" s="1"/>
      <c r="D42" s="1"/>
      <c r="E42" s="1"/>
      <c r="F42" s="1" t="s">
        <v>60</v>
      </c>
      <c r="G42" s="1"/>
      <c r="H42" s="26"/>
      <c r="I42" s="27">
        <f>ROUND((K29+K30+K35+K38+K39+K40)*1.05,2)</f>
        <v>319.83</v>
      </c>
      <c r="J42" s="28" t="s">
        <v>61</v>
      </c>
      <c r="K42" s="23"/>
    </row>
    <row r="43" spans="1:11" x14ac:dyDescent="0.25">
      <c r="A43" s="117"/>
      <c r="B43" s="29"/>
      <c r="C43" s="1"/>
      <c r="D43" s="1"/>
      <c r="E43" s="1"/>
      <c r="F43" s="1"/>
      <c r="G43" s="1"/>
      <c r="H43" s="26"/>
      <c r="I43" s="27"/>
      <c r="J43" s="1"/>
      <c r="K43" s="23"/>
    </row>
    <row r="44" spans="1:11" x14ac:dyDescent="0.25">
      <c r="A44" s="117"/>
      <c r="B44" s="30" t="s">
        <v>62</v>
      </c>
      <c r="C44" s="1"/>
      <c r="D44" s="1"/>
      <c r="E44" s="1"/>
      <c r="F44" s="1"/>
      <c r="G44" s="1"/>
      <c r="H44" s="1"/>
      <c r="I44" s="1"/>
      <c r="J44" s="1"/>
      <c r="K44" s="23"/>
    </row>
    <row r="45" spans="1:11" ht="4.5" customHeight="1" x14ac:dyDescent="0.25">
      <c r="A45" s="117"/>
      <c r="B45" s="21"/>
      <c r="K45" s="5"/>
    </row>
    <row r="46" spans="1:11" hidden="1" x14ac:dyDescent="0.25">
      <c r="A46" s="117"/>
      <c r="B46" s="21"/>
      <c r="K46" s="5"/>
    </row>
    <row r="47" spans="1:11" x14ac:dyDescent="0.25">
      <c r="A47" s="117"/>
      <c r="B47" s="21"/>
      <c r="K47" s="5"/>
    </row>
    <row r="48" spans="1:11" x14ac:dyDescent="0.25">
      <c r="A48" s="117"/>
      <c r="B48" s="21"/>
      <c r="K48" s="5"/>
    </row>
    <row r="49" spans="1:11" x14ac:dyDescent="0.25">
      <c r="A49" s="117"/>
      <c r="B49" s="30" t="s">
        <v>63</v>
      </c>
      <c r="C49" s="1"/>
      <c r="D49" s="1"/>
      <c r="E49" s="1"/>
      <c r="F49" s="1"/>
      <c r="G49" s="1"/>
      <c r="H49" s="1"/>
      <c r="I49" s="1"/>
      <c r="J49" s="1"/>
      <c r="K49" s="23"/>
    </row>
    <row r="50" spans="1:11" x14ac:dyDescent="0.25">
      <c r="A50" s="117"/>
      <c r="B50" s="21"/>
      <c r="K50" s="5"/>
    </row>
    <row r="51" spans="1:11" x14ac:dyDescent="0.25">
      <c r="A51" s="117"/>
      <c r="B51" s="21"/>
      <c r="K51" s="5"/>
    </row>
    <row r="52" spans="1:11" x14ac:dyDescent="0.25">
      <c r="A52" s="117"/>
      <c r="B52" s="21"/>
      <c r="K52" s="5"/>
    </row>
    <row r="53" spans="1:11" ht="6" customHeight="1" x14ac:dyDescent="0.25">
      <c r="A53" s="117"/>
      <c r="B53" s="21"/>
      <c r="D53" s="41"/>
      <c r="E53" s="41"/>
      <c r="F53" s="41"/>
      <c r="G53" s="41"/>
      <c r="H53" s="41"/>
      <c r="K53" s="5"/>
    </row>
    <row r="54" spans="1:11" x14ac:dyDescent="0.25">
      <c r="A54" s="117"/>
      <c r="B54" s="30" t="s">
        <v>76</v>
      </c>
      <c r="C54" s="1"/>
      <c r="D54" s="42" t="s">
        <v>77</v>
      </c>
      <c r="E54" s="60" t="s">
        <v>109</v>
      </c>
      <c r="F54" s="44" t="s">
        <v>60</v>
      </c>
      <c r="G54" s="45">
        <f>(I42*K21)*K8</f>
        <v>2064822.48</v>
      </c>
      <c r="H54" s="46" t="s">
        <v>12</v>
      </c>
      <c r="K54" s="5"/>
    </row>
    <row r="55" spans="1:11" x14ac:dyDescent="0.25">
      <c r="A55" s="117"/>
      <c r="B55" s="29"/>
      <c r="C55" s="1"/>
      <c r="D55" s="42"/>
      <c r="E55" s="42"/>
      <c r="F55" s="42"/>
      <c r="G55" s="45"/>
      <c r="H55" s="42"/>
      <c r="K55" s="5"/>
    </row>
    <row r="56" spans="1:11" x14ac:dyDescent="0.25">
      <c r="A56" s="117"/>
      <c r="B56" s="30" t="s">
        <v>64</v>
      </c>
      <c r="C56" s="1"/>
      <c r="D56" s="42"/>
      <c r="E56" s="42"/>
      <c r="F56" s="42"/>
      <c r="G56" s="42"/>
      <c r="H56" s="42"/>
      <c r="K56" s="5"/>
    </row>
    <row r="57" spans="1:11" x14ac:dyDescent="0.25">
      <c r="A57" s="117"/>
      <c r="B57" s="30" t="s">
        <v>65</v>
      </c>
      <c r="C57" s="1"/>
      <c r="D57" s="47" t="s">
        <v>66</v>
      </c>
      <c r="E57" s="42"/>
      <c r="F57" s="42"/>
      <c r="G57" s="42"/>
      <c r="H57" s="42"/>
      <c r="K57" s="5"/>
    </row>
    <row r="58" spans="1:11" x14ac:dyDescent="0.25">
      <c r="A58" s="117"/>
      <c r="B58" s="21"/>
      <c r="D58" s="41"/>
      <c r="E58" s="41"/>
      <c r="F58" s="41"/>
      <c r="G58" s="41"/>
      <c r="H58" s="41"/>
      <c r="K58" s="5"/>
    </row>
    <row r="59" spans="1:11" x14ac:dyDescent="0.25">
      <c r="A59" s="117"/>
      <c r="B59" s="30" t="s">
        <v>78</v>
      </c>
      <c r="C59" s="31" t="s">
        <v>60</v>
      </c>
      <c r="D59" s="45" t="s">
        <v>110</v>
      </c>
      <c r="E59" s="49" t="s">
        <v>60</v>
      </c>
      <c r="F59" s="45">
        <f>G54*0.2</f>
        <v>412964.49600000004</v>
      </c>
      <c r="G59" s="46" t="s">
        <v>12</v>
      </c>
      <c r="H59" s="42"/>
      <c r="K59" s="5"/>
    </row>
    <row r="60" spans="1:11" ht="18.75" x14ac:dyDescent="0.25">
      <c r="A60" s="117"/>
      <c r="B60" s="29"/>
      <c r="C60" s="1"/>
      <c r="D60" s="42"/>
      <c r="E60" s="42"/>
      <c r="F60" s="45"/>
      <c r="G60" s="48"/>
      <c r="H60" s="42"/>
      <c r="K60" s="5"/>
    </row>
    <row r="61" spans="1:11" x14ac:dyDescent="0.25">
      <c r="A61" s="117"/>
      <c r="B61" s="30" t="s">
        <v>67</v>
      </c>
      <c r="C61" s="1"/>
      <c r="D61" s="42"/>
      <c r="E61" s="42"/>
      <c r="F61" s="42"/>
      <c r="G61" s="42"/>
      <c r="H61" s="42"/>
      <c r="K61" s="5"/>
    </row>
    <row r="62" spans="1:11" ht="29.25" customHeight="1" x14ac:dyDescent="0.25">
      <c r="A62" s="117"/>
      <c r="B62" s="32" t="s">
        <v>68</v>
      </c>
      <c r="C62" s="1"/>
      <c r="D62" s="42"/>
      <c r="E62" s="42"/>
      <c r="F62" s="42"/>
      <c r="G62" s="42"/>
      <c r="H62" s="42"/>
      <c r="K62" s="5"/>
    </row>
    <row r="63" spans="1:11" x14ac:dyDescent="0.25">
      <c r="A63" s="117"/>
      <c r="B63" s="21"/>
      <c r="D63" s="41"/>
      <c r="E63" s="41"/>
      <c r="F63" s="41"/>
      <c r="G63" s="41"/>
      <c r="H63" s="41"/>
      <c r="K63" s="5"/>
    </row>
    <row r="64" spans="1:11" x14ac:dyDescent="0.25">
      <c r="A64" s="117"/>
      <c r="B64" s="30" t="s">
        <v>79</v>
      </c>
      <c r="C64" s="1"/>
      <c r="D64" s="43" t="s">
        <v>111</v>
      </c>
      <c r="E64" s="49" t="s">
        <v>60</v>
      </c>
      <c r="F64" s="45">
        <f>(G54+F59)*0.05</f>
        <v>123889.34879999999</v>
      </c>
      <c r="G64" s="46" t="s">
        <v>12</v>
      </c>
      <c r="H64" s="42"/>
      <c r="K64" s="5"/>
    </row>
    <row r="65" spans="1:15" ht="6.75" customHeight="1" x14ac:dyDescent="0.25">
      <c r="A65" s="117"/>
      <c r="B65" s="29"/>
      <c r="C65" s="1"/>
      <c r="D65" s="42"/>
      <c r="E65" s="42"/>
      <c r="F65" s="45"/>
      <c r="G65" s="42"/>
      <c r="H65" s="42"/>
      <c r="K65" s="5"/>
    </row>
    <row r="66" spans="1:15" hidden="1" x14ac:dyDescent="0.25">
      <c r="A66" s="117"/>
      <c r="B66" s="30"/>
      <c r="C66" s="1"/>
      <c r="D66" s="42"/>
      <c r="E66" s="42"/>
      <c r="F66" s="45"/>
      <c r="G66" s="42"/>
      <c r="H66" s="42"/>
      <c r="I66" s="1"/>
      <c r="J66" s="1"/>
      <c r="K66" s="23"/>
      <c r="L66" s="1"/>
      <c r="M66" s="1"/>
      <c r="N66" s="1"/>
      <c r="O66" s="1"/>
    </row>
    <row r="67" spans="1:15" hidden="1" x14ac:dyDescent="0.25">
      <c r="A67" s="117"/>
      <c r="B67" s="29"/>
      <c r="C67" s="1"/>
      <c r="D67" s="42"/>
      <c r="E67" s="42"/>
      <c r="F67" s="45"/>
      <c r="G67" s="42"/>
      <c r="H67" s="42"/>
      <c r="I67" s="1"/>
      <c r="J67" s="1"/>
      <c r="K67" s="23"/>
      <c r="L67" s="1"/>
      <c r="M67" s="1"/>
      <c r="N67" s="1"/>
      <c r="O67" s="1"/>
    </row>
    <row r="68" spans="1:15" x14ac:dyDescent="0.25">
      <c r="A68" s="117"/>
      <c r="B68" s="30" t="s">
        <v>69</v>
      </c>
      <c r="C68" s="1"/>
      <c r="D68" s="42"/>
      <c r="E68" s="42"/>
      <c r="F68" s="42"/>
      <c r="G68" s="42"/>
      <c r="H68" s="42"/>
      <c r="I68" s="1"/>
      <c r="J68" s="1"/>
      <c r="K68" s="23"/>
      <c r="L68" s="1"/>
      <c r="M68" s="1"/>
      <c r="N68" s="1"/>
      <c r="O68" s="1"/>
    </row>
    <row r="69" spans="1:15" x14ac:dyDescent="0.25">
      <c r="A69" s="117"/>
      <c r="B69" s="61" t="s">
        <v>80</v>
      </c>
      <c r="C69" s="62"/>
      <c r="D69" s="64" t="s">
        <v>90</v>
      </c>
      <c r="H69" s="41"/>
      <c r="K69" s="5"/>
    </row>
    <row r="70" spans="1:15" ht="15" customHeight="1" x14ac:dyDescent="0.3">
      <c r="A70" s="117"/>
      <c r="B70" s="63"/>
      <c r="C70" s="62"/>
      <c r="D70" s="62"/>
      <c r="E70" s="50" t="s">
        <v>60</v>
      </c>
      <c r="F70" s="56">
        <f>(G54+F59+F64)*1.062</f>
        <v>2762980.2569375997</v>
      </c>
      <c r="G70" s="56" t="s">
        <v>96</v>
      </c>
      <c r="H70" s="55">
        <v>3370835.92</v>
      </c>
      <c r="J70" s="1"/>
      <c r="K70" s="23"/>
      <c r="L70" s="1"/>
      <c r="M70" s="1"/>
      <c r="N70" s="1"/>
      <c r="O70" s="1"/>
    </row>
    <row r="71" spans="1:15" x14ac:dyDescent="0.25">
      <c r="A71" s="117"/>
      <c r="B71" s="63"/>
      <c r="C71" s="62"/>
      <c r="D71" s="62"/>
      <c r="H71" s="41"/>
      <c r="K71" s="5"/>
    </row>
    <row r="72" spans="1:15" ht="30.75" customHeight="1" x14ac:dyDescent="0.3">
      <c r="A72" s="117"/>
      <c r="B72" s="59" t="s">
        <v>98</v>
      </c>
      <c r="C72" s="34" t="s">
        <v>60</v>
      </c>
      <c r="D72" s="58">
        <v>522.12</v>
      </c>
      <c r="E72" s="58" t="s">
        <v>12</v>
      </c>
      <c r="H72" s="41"/>
      <c r="K72" s="5"/>
    </row>
    <row r="73" spans="1:15" ht="23.25" customHeight="1" x14ac:dyDescent="0.3">
      <c r="A73" s="117"/>
      <c r="B73" s="33" t="s">
        <v>70</v>
      </c>
      <c r="C73" s="34" t="s">
        <v>60</v>
      </c>
      <c r="D73" s="35">
        <f>H70</f>
        <v>3370835.92</v>
      </c>
      <c r="E73" s="36" t="s">
        <v>12</v>
      </c>
      <c r="F73" s="1"/>
      <c r="G73" s="1"/>
      <c r="H73" s="1"/>
      <c r="I73" s="1"/>
      <c r="J73" s="1"/>
      <c r="K73" s="23"/>
      <c r="L73" s="1"/>
      <c r="M73" s="1"/>
      <c r="N73" s="1"/>
      <c r="O73" s="1"/>
    </row>
    <row r="74" spans="1:15" ht="106.5" customHeight="1" x14ac:dyDescent="0.25">
      <c r="A74" s="117"/>
      <c r="B74" s="73" t="s">
        <v>113</v>
      </c>
      <c r="C74" s="74"/>
      <c r="D74" s="74"/>
      <c r="E74" s="74"/>
      <c r="F74" s="74"/>
      <c r="G74" s="74"/>
      <c r="H74" s="74"/>
      <c r="I74" s="74"/>
      <c r="J74" s="74"/>
      <c r="K74" s="75"/>
    </row>
    <row r="75" spans="1:15" ht="3" customHeight="1" thickBot="1" x14ac:dyDescent="0.3">
      <c r="A75" s="118"/>
      <c r="B75" s="65"/>
      <c r="C75" s="66"/>
      <c r="D75" s="66"/>
      <c r="E75" s="66"/>
      <c r="F75" s="66"/>
      <c r="G75" s="66"/>
      <c r="H75" s="66"/>
      <c r="I75" s="66"/>
      <c r="J75" s="66"/>
      <c r="K75" s="67"/>
    </row>
    <row r="76" spans="1:15" ht="203.25" customHeight="1" thickBot="1" x14ac:dyDescent="0.3">
      <c r="A76" s="10" t="s">
        <v>74</v>
      </c>
      <c r="B76" s="68"/>
      <c r="C76" s="69"/>
      <c r="D76" s="69"/>
      <c r="E76" s="69"/>
      <c r="F76" s="69"/>
      <c r="G76" s="69"/>
      <c r="H76" s="69"/>
      <c r="I76" s="69"/>
      <c r="J76" s="69"/>
      <c r="K76" s="70"/>
    </row>
    <row r="77" spans="1:15" ht="15.75" thickBot="1" x14ac:dyDescent="0.3">
      <c r="A77" s="11"/>
      <c r="B77" s="71" t="s">
        <v>112</v>
      </c>
      <c r="C77" s="72"/>
      <c r="D77" s="72"/>
      <c r="E77" s="72"/>
      <c r="F77" s="72"/>
      <c r="G77" s="72"/>
      <c r="H77" s="72"/>
      <c r="I77" s="72"/>
      <c r="J77" s="72"/>
      <c r="K77" s="70"/>
    </row>
  </sheetData>
  <mergeCells count="75">
    <mergeCell ref="C38:E38"/>
    <mergeCell ref="F38:G38"/>
    <mergeCell ref="H38:J38"/>
    <mergeCell ref="A6:A75"/>
    <mergeCell ref="C7:F7"/>
    <mergeCell ref="G7:I7"/>
    <mergeCell ref="C8:F8"/>
    <mergeCell ref="G8:I8"/>
    <mergeCell ref="C9:F9"/>
    <mergeCell ref="G9:I9"/>
    <mergeCell ref="C11:F11"/>
    <mergeCell ref="G11:I11"/>
    <mergeCell ref="C12:F12"/>
    <mergeCell ref="G12:I12"/>
    <mergeCell ref="C13:F13"/>
    <mergeCell ref="G13:I13"/>
    <mergeCell ref="C14:F14"/>
    <mergeCell ref="G14:I14"/>
    <mergeCell ref="C15:F15"/>
    <mergeCell ref="I1:K1"/>
    <mergeCell ref="C2:K2"/>
    <mergeCell ref="C3:K3"/>
    <mergeCell ref="B4:K4"/>
    <mergeCell ref="B5:K5"/>
    <mergeCell ref="G15:I15"/>
    <mergeCell ref="G10:I10"/>
    <mergeCell ref="C10:F10"/>
    <mergeCell ref="C16:F16"/>
    <mergeCell ref="G16:I16"/>
    <mergeCell ref="C17:F17"/>
    <mergeCell ref="G17:I17"/>
    <mergeCell ref="C18:F18"/>
    <mergeCell ref="G18:I18"/>
    <mergeCell ref="C29:E29"/>
    <mergeCell ref="F29:G29"/>
    <mergeCell ref="H29:J29"/>
    <mergeCell ref="C19:F19"/>
    <mergeCell ref="G19:I19"/>
    <mergeCell ref="C20:F20"/>
    <mergeCell ref="G20:I20"/>
    <mergeCell ref="C21:F21"/>
    <mergeCell ref="G21:I21"/>
    <mergeCell ref="C22:F22"/>
    <mergeCell ref="G22:I22"/>
    <mergeCell ref="C28:E28"/>
    <mergeCell ref="F28:G28"/>
    <mergeCell ref="H28:J28"/>
    <mergeCell ref="B30:B34"/>
    <mergeCell ref="C30:E34"/>
    <mergeCell ref="F30:G34"/>
    <mergeCell ref="H30:J30"/>
    <mergeCell ref="K30:K34"/>
    <mergeCell ref="H31:J31"/>
    <mergeCell ref="H32:J32"/>
    <mergeCell ref="H33:J33"/>
    <mergeCell ref="H34:J34"/>
    <mergeCell ref="B35:B37"/>
    <mergeCell ref="C35:E37"/>
    <mergeCell ref="F35:G37"/>
    <mergeCell ref="H35:J35"/>
    <mergeCell ref="K35:K37"/>
    <mergeCell ref="H36:J36"/>
    <mergeCell ref="H37:J37"/>
    <mergeCell ref="C39:E39"/>
    <mergeCell ref="F39:G39"/>
    <mergeCell ref="H39:J39"/>
    <mergeCell ref="C40:E40"/>
    <mergeCell ref="F40:G40"/>
    <mergeCell ref="H40:J40"/>
    <mergeCell ref="B69:C71"/>
    <mergeCell ref="D69:D71"/>
    <mergeCell ref="B75:K75"/>
    <mergeCell ref="B76:K76"/>
    <mergeCell ref="B77:K77"/>
    <mergeCell ref="B74:K74"/>
  </mergeCells>
  <pageMargins left="0.7" right="0.7" top="0.75" bottom="0.75" header="0.3" footer="0.3"/>
  <pageSetup paperSize="9" scale="5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8 пост 90 дней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2026-06-25T07:29:53Z</dcterms:modified>
</cp:coreProperties>
</file>