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аталия\Desktop\ВБ\РАБОЧАЯ\"/>
    </mc:Choice>
  </mc:AlternateContent>
  <xr:revisionPtr revIDLastSave="0" documentId="13_ncr:1_{287A1650-5AE5-4EA6-B0CC-B887CD0C7FD8}" xr6:coauthVersionLast="47" xr6:coauthVersionMax="47" xr10:uidLastSave="{00000000-0000-0000-0000-000000000000}"/>
  <bookViews>
    <workbookView xWindow="-108" yWindow="-108" windowWidth="23256" windowHeight="12576" activeTab="2" xr2:uid="{8E5B6FA5-D308-4A77-B983-E733657EE407}"/>
  </bookViews>
  <sheets>
    <sheet name="100 шт" sheetId="1" r:id="rId1"/>
    <sheet name="1000 шт" sheetId="2" r:id="rId2"/>
    <sheet name="ИТОГОВАЯ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1" i="3" l="1"/>
  <c r="B34" i="2"/>
  <c r="D36" i="3"/>
  <c r="B39" i="3"/>
  <c r="G22" i="3"/>
  <c r="G24" i="3" s="1"/>
  <c r="I7" i="3"/>
  <c r="I6" i="3"/>
  <c r="I5" i="3"/>
  <c r="G14" i="3" s="1"/>
  <c r="I4" i="3"/>
  <c r="G13" i="3" s="1"/>
  <c r="I3" i="3"/>
  <c r="G12" i="3" s="1"/>
  <c r="A1" i="2" a="1"/>
  <c r="A1" i="2" s="1"/>
  <c r="B22" i="3"/>
  <c r="B24" i="3" s="1"/>
  <c r="D7" i="3"/>
  <c r="B16" i="3" s="1"/>
  <c r="D6" i="3"/>
  <c r="B15" i="3" s="1"/>
  <c r="D5" i="3"/>
  <c r="B14" i="3" s="1"/>
  <c r="D4" i="3"/>
  <c r="D3" i="3"/>
  <c r="B12" i="3" s="1"/>
  <c r="B21" i="2"/>
  <c r="B30" i="2"/>
  <c r="B24" i="2"/>
  <c r="B23" i="2"/>
  <c r="B14" i="1"/>
  <c r="D6" i="2"/>
  <c r="B15" i="2" s="1"/>
  <c r="B23" i="1"/>
  <c r="B22" i="1"/>
  <c r="B24" i="1" s="1"/>
  <c r="B25" i="2"/>
  <c r="D5" i="1"/>
  <c r="D9" i="1" s="1"/>
  <c r="D8" i="2"/>
  <c r="D7" i="2"/>
  <c r="D5" i="2"/>
  <c r="B14" i="2" s="1"/>
  <c r="D3" i="2"/>
  <c r="B13" i="2" s="1"/>
  <c r="D4" i="1"/>
  <c r="D6" i="1"/>
  <c r="B15" i="1" s="1"/>
  <c r="D7" i="1"/>
  <c r="B16" i="1" s="1"/>
  <c r="D3" i="1"/>
  <c r="B12" i="1" s="1"/>
  <c r="G25" i="3" l="1"/>
  <c r="G18" i="3"/>
  <c r="I9" i="3"/>
  <c r="G23" i="3"/>
  <c r="B18" i="3"/>
  <c r="B20" i="3" s="1"/>
  <c r="B25" i="3"/>
  <c r="D9" i="3"/>
  <c r="B23" i="3"/>
  <c r="B25" i="1"/>
  <c r="B26" i="2"/>
  <c r="B18" i="1"/>
  <c r="B19" i="2"/>
  <c r="D10" i="2"/>
  <c r="G20" i="3" l="1"/>
  <c r="G31" i="3" s="1"/>
  <c r="G19" i="3"/>
  <c r="G30" i="3" s="1"/>
  <c r="G29" i="3" s="1"/>
  <c r="B31" i="3"/>
  <c r="B19" i="3"/>
  <c r="B30" i="3" s="1"/>
  <c r="B29" i="3" s="1"/>
  <c r="B28" i="3" s="1"/>
  <c r="D29" i="3" s="1"/>
  <c r="B32" i="2"/>
  <c r="B35" i="2" s="1"/>
  <c r="B20" i="1"/>
  <c r="B31" i="1" s="1"/>
  <c r="B34" i="1" s="1"/>
  <c r="B19" i="1"/>
  <c r="B30" i="1" s="1"/>
  <c r="B29" i="1" s="1"/>
  <c r="B28" i="1" s="1"/>
  <c r="B20" i="2"/>
  <c r="B31" i="2" s="1"/>
  <c r="D37" i="3" l="1"/>
  <c r="D38" i="3" s="1"/>
  <c r="D39" i="3" s="1"/>
  <c r="D40" i="3" s="1"/>
  <c r="D41" i="3" s="1"/>
  <c r="D42" i="3" s="1"/>
  <c r="D43" i="3" s="1"/>
  <c r="D44" i="3" s="1"/>
  <c r="D45" i="3" s="1"/>
  <c r="D46" i="3" s="1"/>
  <c r="D47" i="3" s="1"/>
  <c r="D28" i="3"/>
  <c r="D30" i="3"/>
  <c r="D30" i="1"/>
  <c r="D31" i="1" s="1"/>
  <c r="D29" i="1"/>
  <c r="D28" i="1"/>
  <c r="D48" i="3" l="1"/>
  <c r="D31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<sst xmlns="http://schemas.openxmlformats.org/spreadsheetml/2006/main" count="144" uniqueCount="46">
  <si>
    <t>Вейдинговый шкаф</t>
  </si>
  <si>
    <t>Аренда земли</t>
  </si>
  <si>
    <t>Кол-во баночек</t>
  </si>
  <si>
    <t>Обслуживание холодильников</t>
  </si>
  <si>
    <t>Аренда автомобиля</t>
  </si>
  <si>
    <t>Производство баночек</t>
  </si>
  <si>
    <t>КАПИТАЛЬНЫЕ ВЛОЖЕНИЯ</t>
  </si>
  <si>
    <t>СТОИМОСТЬ ЕД</t>
  </si>
  <si>
    <t>ИТОГО</t>
  </si>
  <si>
    <t>КОЛ-ВО</t>
  </si>
  <si>
    <t>ФОТ водителя (с налогами) ежем.</t>
  </si>
  <si>
    <t>ЕЖЕМЕСЯЧНЫЕ РАСХОДЫ</t>
  </si>
  <si>
    <t>Общехозяйственные расходы</t>
  </si>
  <si>
    <t>ИТОГО РАСХОДЫ ЕЖЕМЕС.</t>
  </si>
  <si>
    <t>ПРИБЫЛЬ ЗА ГОД</t>
  </si>
  <si>
    <t>ИТОГО РАСХОДЫ ЗА ПОЛГОДА</t>
  </si>
  <si>
    <t>ИТОГО РАСХОДЫ ЗА ГОД</t>
  </si>
  <si>
    <t>ПРИБЫЛЬ ЗА 6 МЕС.</t>
  </si>
  <si>
    <t>ИТОГО РАСХОДЫ (на старте)</t>
  </si>
  <si>
    <t>Доход при продаже 10 баночек в день</t>
  </si>
  <si>
    <t>ИТОГО РАСХОДЫ ЗА 6 МЕС,</t>
  </si>
  <si>
    <t>ИТОГО Доход за мес.</t>
  </si>
  <si>
    <t>ИТОГО Доход за 6 мес.</t>
  </si>
  <si>
    <t>ИТОГО Доход за год</t>
  </si>
  <si>
    <t xml:space="preserve">Стоимость шкафов </t>
  </si>
  <si>
    <t>Рентабельность за год</t>
  </si>
  <si>
    <t xml:space="preserve">Стомость шкафов </t>
  </si>
  <si>
    <t>ПРИБЫЛЬ ЗА 3 МЕС.</t>
  </si>
  <si>
    <t>ПРИБЫЛЬ ЗА МЕСЯЦ</t>
  </si>
  <si>
    <t>Сентябрь</t>
  </si>
  <si>
    <t>Октябрь</t>
  </si>
  <si>
    <t>Ноябрь</t>
  </si>
  <si>
    <t>Доход при продаже 30 баночек в день</t>
  </si>
  <si>
    <t>ПРИБЫЛЬ ЗА МЕС.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</si>
  <si>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</si>
  <si>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</si>
  <si>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</si>
  <si>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</si>
  <si>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</si>
  <si>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</si>
  <si>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</si>
  <si>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</si>
  <si>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</si>
  <si>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Всего</t>
  </si>
  <si>
    <t>Стоимость шкафов</t>
  </si>
  <si>
    <t>Рентабельность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</si>
</sst>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4" fontId="1" fillId="2" borderId="0" xfId="0" applyNumberFormat="1" applyFont="1" applyFill="1" applyAlignment="1">
      <alignment horizontal="center"/>
    </xf>
    <xf numFmtId="0" fontId="0" fillId="2" borderId="0" xfId="0" applyFill="1"/>
    <xf numFmtId="4" fontId="0" fillId="2" borderId="0" xfId="0" applyNumberFormat="1" applyFill="1"/>
    <xf numFmtId="0" fontId="1" fillId="2" borderId="0" xfId="0" applyFont="1" applyFill="1"/>
    <xf numFmtId="4" fontId="1" fillId="2" borderId="0" xfId="0" applyNumberFormat="1" applyFont="1" applyFill="1"/>
    <xf numFmtId="0" fontId="1" fillId="2" borderId="1" xfId="0" applyFont="1" applyFill="1" applyBorder="1"/>
    <xf numFmtId="4" fontId="1" fillId="2" borderId="1" xfId="0" applyNumberFormat="1" applyFont="1" applyFill="1" applyBorder="1"/>
    <xf numFmtId="0" fontId="1" fillId="2" borderId="1" xfId="0" applyFont="1" applyFill="1" applyBorder="1" applyAlignment="1">
      <alignment horizontal="left"/>
    </xf>
    <xf numFmtId="0" fontId="1" fillId="3" borderId="1" xfId="0" applyFont="1" applyFill="1" applyBorder="1"/>
    <xf numFmtId="4" fontId="1" fillId="3" borderId="1" xfId="0" applyNumberFormat="1" applyFont="1" applyFill="1" applyBorder="1"/>
    <xf numFmtId="4" fontId="1" fillId="0" borderId="0" xfId="0" applyNumberFormat="1" applyFont="1" applyAlignment="1">
      <alignment horizontal="center"/>
    </xf>
    <xf numFmtId="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F2669-641D-436D-A26C-989F67D51731}">
  <dimension ref="A1:D40"/>
  <sheetViews>
    <sheetView topLeftCell="A13" workbookViewId="0">
      <selection activeCell="D15" sqref="D15"/>
    </sheetView>
  </sheetViews>
  <sheetFormatPr defaultRowHeight="14.4" x14ac:dyDescent="0.3"/>
  <cols>
    <col min="1" max="1" width="37.5546875" customWidth="1"/>
    <col min="2" max="2" width="20" customWidth="1"/>
    <col min="3" max="3" width="23.109375" style="1" customWidth="1"/>
    <col min="4" max="4" width="15.77734375" style="1" customWidth="1"/>
    <col min="5" max="5" width="38.77734375" customWidth="1"/>
  </cols>
  <sheetData>
    <row r="1" spans="1:4" s="2" customFormat="1" x14ac:dyDescent="0.3">
      <c r="A1" s="3" t="s">
        <v>6</v>
      </c>
      <c r="B1" s="3" t="s">
        <v>9</v>
      </c>
      <c r="C1" s="4" t="s">
        <v>7</v>
      </c>
      <c r="D1" s="4" t="s">
        <v>8</v>
      </c>
    </row>
    <row r="2" spans="1:4" x14ac:dyDescent="0.3">
      <c r="A2" t="s">
        <v>0</v>
      </c>
      <c r="B2">
        <v>100</v>
      </c>
      <c r="C2" s="1">
        <v>600000</v>
      </c>
      <c r="D2" s="1">
        <v>60000000</v>
      </c>
    </row>
    <row r="3" spans="1:4" x14ac:dyDescent="0.3">
      <c r="A3" t="s">
        <v>1</v>
      </c>
      <c r="B3">
        <v>100</v>
      </c>
      <c r="C3" s="1">
        <v>1500</v>
      </c>
      <c r="D3" s="1">
        <f t="shared" ref="D3:D7" si="0">B3*C3</f>
        <v>150000</v>
      </c>
    </row>
    <row r="4" spans="1:4" x14ac:dyDescent="0.3">
      <c r="A4" t="s">
        <v>3</v>
      </c>
      <c r="B4">
        <v>100</v>
      </c>
      <c r="C4" s="1">
        <v>1000</v>
      </c>
      <c r="D4" s="1">
        <f t="shared" si="0"/>
        <v>100000</v>
      </c>
    </row>
    <row r="5" spans="1:4" x14ac:dyDescent="0.3">
      <c r="A5" t="s">
        <v>5</v>
      </c>
      <c r="B5">
        <v>1000</v>
      </c>
      <c r="C5" s="1">
        <v>150</v>
      </c>
      <c r="D5" s="1">
        <f>B5*C5</f>
        <v>150000</v>
      </c>
    </row>
    <row r="6" spans="1:4" x14ac:dyDescent="0.3">
      <c r="A6" t="s">
        <v>4</v>
      </c>
      <c r="B6">
        <v>1</v>
      </c>
      <c r="C6" s="1">
        <v>60000</v>
      </c>
      <c r="D6" s="1">
        <f t="shared" si="0"/>
        <v>60000</v>
      </c>
    </row>
    <row r="7" spans="1:4" x14ac:dyDescent="0.3">
      <c r="A7" t="s">
        <v>10</v>
      </c>
      <c r="B7">
        <v>1</v>
      </c>
      <c r="C7" s="1">
        <v>135000</v>
      </c>
      <c r="D7" s="1">
        <f t="shared" si="0"/>
        <v>135000</v>
      </c>
    </row>
    <row r="9" spans="1:4" x14ac:dyDescent="0.3">
      <c r="A9" s="5" t="s">
        <v>18</v>
      </c>
      <c r="B9" s="6"/>
      <c r="C9" s="6"/>
      <c r="D9" s="6">
        <f>SUM(D2:D8)</f>
        <v>60595000</v>
      </c>
    </row>
    <row r="11" spans="1:4" x14ac:dyDescent="0.3">
      <c r="A11" s="7" t="s">
        <v>11</v>
      </c>
      <c r="B11" s="7"/>
      <c r="C11" s="8"/>
      <c r="D11" s="8"/>
    </row>
    <row r="12" spans="1:4" x14ac:dyDescent="0.3">
      <c r="A12" t="s">
        <v>1</v>
      </c>
      <c r="B12" s="1">
        <f>D3</f>
        <v>150000</v>
      </c>
    </row>
    <row r="13" spans="1:4" x14ac:dyDescent="0.3">
      <c r="A13" t="s">
        <v>3</v>
      </c>
      <c r="B13" s="1">
        <v>100000</v>
      </c>
    </row>
    <row r="14" spans="1:4" x14ac:dyDescent="0.3">
      <c r="A14" t="s">
        <v>5</v>
      </c>
      <c r="B14" s="1">
        <f>D5</f>
        <v>150000</v>
      </c>
    </row>
    <row r="15" spans="1:4" x14ac:dyDescent="0.3">
      <c r="A15" t="s">
        <v>4</v>
      </c>
      <c r="B15" s="1">
        <f>D6</f>
        <v>60000</v>
      </c>
    </row>
    <row r="16" spans="1:4" x14ac:dyDescent="0.3">
      <c r="A16" t="s">
        <v>10</v>
      </c>
      <c r="B16" s="1">
        <f>D7</f>
        <v>135000</v>
      </c>
    </row>
    <row r="17" spans="1:4" x14ac:dyDescent="0.3">
      <c r="A17" t="s">
        <v>12</v>
      </c>
      <c r="B17" s="1"/>
    </row>
    <row r="18" spans="1:4" x14ac:dyDescent="0.3">
      <c r="A18" s="9" t="s">
        <v>13</v>
      </c>
      <c r="B18" s="10">
        <f>SUM(B12:B17)</f>
        <v>595000</v>
      </c>
      <c r="C18" s="6"/>
      <c r="D18" s="6"/>
    </row>
    <row r="19" spans="1:4" x14ac:dyDescent="0.3">
      <c r="A19" s="9" t="s">
        <v>20</v>
      </c>
      <c r="B19" s="10">
        <f>B18*6</f>
        <v>3570000</v>
      </c>
      <c r="C19" s="6"/>
      <c r="D19" s="6"/>
    </row>
    <row r="20" spans="1:4" x14ac:dyDescent="0.3">
      <c r="A20" s="9" t="s">
        <v>16</v>
      </c>
      <c r="B20" s="10">
        <f>B18*12</f>
        <v>7140000</v>
      </c>
      <c r="C20" s="6"/>
      <c r="D20" s="6"/>
    </row>
    <row r="21" spans="1:4" x14ac:dyDescent="0.3">
      <c r="B21" s="1"/>
    </row>
    <row r="22" spans="1:4" x14ac:dyDescent="0.3">
      <c r="A22" s="12" t="s">
        <v>19</v>
      </c>
      <c r="B22" s="13">
        <f>10*200*100</f>
        <v>200000</v>
      </c>
    </row>
    <row r="23" spans="1:4" x14ac:dyDescent="0.3">
      <c r="A23" s="9" t="s">
        <v>21</v>
      </c>
      <c r="B23" s="10">
        <f>B22*31</f>
        <v>6200000</v>
      </c>
    </row>
    <row r="24" spans="1:4" x14ac:dyDescent="0.3">
      <c r="A24" s="9" t="s">
        <v>22</v>
      </c>
      <c r="B24" s="10">
        <f>B22*180</f>
        <v>36000000</v>
      </c>
    </row>
    <row r="25" spans="1:4" x14ac:dyDescent="0.3">
      <c r="A25" s="9" t="s">
        <v>23</v>
      </c>
      <c r="B25" s="10">
        <f>B24*2</f>
        <v>72000000</v>
      </c>
    </row>
    <row r="26" spans="1:4" x14ac:dyDescent="0.3">
      <c r="B26" s="1"/>
    </row>
    <row r="27" spans="1:4" x14ac:dyDescent="0.3">
      <c r="B27" s="1"/>
    </row>
    <row r="28" spans="1:4" x14ac:dyDescent="0.3">
      <c r="A28" s="7" t="s">
        <v>28</v>
      </c>
      <c r="B28" s="8">
        <f>B29/3</f>
        <v>4700000.0000000009</v>
      </c>
      <c r="C28" s="14" t="s">
        <v>29</v>
      </c>
      <c r="D28" s="1">
        <f>B28</f>
        <v>4700000.0000000009</v>
      </c>
    </row>
    <row r="29" spans="1:4" x14ac:dyDescent="0.3">
      <c r="A29" s="9" t="s">
        <v>27</v>
      </c>
      <c r="B29" s="10">
        <f>B30/2</f>
        <v>14100000.000000002</v>
      </c>
      <c r="C29" s="14" t="s">
        <v>30</v>
      </c>
      <c r="D29" s="1">
        <f>B28</f>
        <v>4700000.0000000009</v>
      </c>
    </row>
    <row r="30" spans="1:4" x14ac:dyDescent="0.3">
      <c r="A30" s="11" t="s">
        <v>17</v>
      </c>
      <c r="B30" s="10">
        <f>(B24-B19)/1.15</f>
        <v>28200000.000000004</v>
      </c>
      <c r="C30" s="14" t="s">
        <v>31</v>
      </c>
      <c r="D30" s="1">
        <f>B28</f>
        <v>4700000.0000000009</v>
      </c>
    </row>
    <row r="31" spans="1:4" x14ac:dyDescent="0.3">
      <c r="A31" s="11" t="s">
        <v>14</v>
      </c>
      <c r="B31" s="10">
        <f>(B25-B20)/1.15</f>
        <v>56400000.000000007</v>
      </c>
      <c r="D31" s="1">
        <f>D30+D29+D28</f>
        <v>14100000.000000004</v>
      </c>
    </row>
    <row r="32" spans="1:4" x14ac:dyDescent="0.3">
      <c r="B32" s="1"/>
    </row>
    <row r="33" spans="1:2" x14ac:dyDescent="0.3">
      <c r="A33" t="s">
        <v>24</v>
      </c>
      <c r="B33" s="1">
        <v>60000000</v>
      </c>
    </row>
    <row r="34" spans="1:2" x14ac:dyDescent="0.3">
      <c r="A34" t="s">
        <v>25</v>
      </c>
      <c r="B34" s="1">
        <f>B31-B33</f>
        <v>-3599999.9999999925</v>
      </c>
    </row>
    <row r="35" spans="1:2" x14ac:dyDescent="0.3">
      <c r="B35" s="1"/>
    </row>
    <row r="36" spans="1:2" x14ac:dyDescent="0.3">
      <c r="B36" s="1"/>
    </row>
    <row r="37" spans="1:2" x14ac:dyDescent="0.3">
      <c r="B37" s="1"/>
    </row>
    <row r="38" spans="1:2" x14ac:dyDescent="0.3">
      <c r="B38" s="1"/>
    </row>
    <row r="39" spans="1:2" x14ac:dyDescent="0.3">
      <c r="B39" s="1"/>
    </row>
    <row r="40" spans="1:2" x14ac:dyDescent="0.3">
      <c r="B4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4A7BF-462C-405F-9033-1808AC7C6B00}">
  <dimension ref="A1:D41"/>
  <sheetViews>
    <sheetView topLeftCell="A13" workbookViewId="0">
      <selection activeCell="B35" sqref="B35"/>
    </sheetView>
  </sheetViews>
  <sheetFormatPr defaultRowHeight="14.4" x14ac:dyDescent="0.3"/>
  <cols>
    <col min="1" max="1" width="37.5546875" customWidth="1"/>
    <col min="2" max="2" width="20" customWidth="1"/>
    <col min="3" max="3" width="40.33203125" style="1" customWidth="1"/>
    <col min="4" max="4" width="15.21875" style="1" customWidth="1"/>
    <col min="5" max="5" width="38.77734375" customWidth="1"/>
  </cols>
  <sheetData>
    <row r="1" spans="1:4" s="2" customFormat="1" x14ac:dyDescent="0.3">
      <c r="A1" s="3" t="e" cm="1">
        <f t="array" ref="A1">A1:D39КАПИТАЛЬНЫЕ ВЛОЖЕНИЯ</f>
        <v>#NAME?</v>
      </c>
      <c r="B1" s="3" t="s">
        <v>9</v>
      </c>
      <c r="C1" s="4" t="s">
        <v>7</v>
      </c>
      <c r="D1" s="4" t="s">
        <v>8</v>
      </c>
    </row>
    <row r="2" spans="1:4" x14ac:dyDescent="0.3">
      <c r="A2" t="s">
        <v>0</v>
      </c>
      <c r="B2">
        <v>900</v>
      </c>
      <c r="C2" s="1">
        <v>600000</v>
      </c>
      <c r="D2" s="1">
        <v>540000000</v>
      </c>
    </row>
    <row r="3" spans="1:4" x14ac:dyDescent="0.3">
      <c r="A3" t="s">
        <v>1</v>
      </c>
      <c r="B3">
        <v>900</v>
      </c>
      <c r="C3" s="1">
        <v>1500</v>
      </c>
      <c r="D3" s="1">
        <f t="shared" ref="D3:D8" si="0">B3*C3</f>
        <v>1350000</v>
      </c>
    </row>
    <row r="4" spans="1:4" x14ac:dyDescent="0.3">
      <c r="A4" t="s">
        <v>2</v>
      </c>
    </row>
    <row r="5" spans="1:4" x14ac:dyDescent="0.3">
      <c r="A5" t="s">
        <v>3</v>
      </c>
      <c r="B5">
        <v>900</v>
      </c>
      <c r="C5" s="1">
        <v>1000</v>
      </c>
      <c r="D5" s="1">
        <f t="shared" si="0"/>
        <v>900000</v>
      </c>
    </row>
    <row r="6" spans="1:4" x14ac:dyDescent="0.3">
      <c r="A6" t="s">
        <v>5</v>
      </c>
      <c r="B6">
        <v>30000</v>
      </c>
      <c r="C6" s="1">
        <v>150</v>
      </c>
      <c r="D6" s="1">
        <f>B6*C6</f>
        <v>4500000</v>
      </c>
    </row>
    <row r="7" spans="1:4" x14ac:dyDescent="0.3">
      <c r="A7" t="s">
        <v>4</v>
      </c>
      <c r="B7">
        <v>1</v>
      </c>
      <c r="C7" s="1">
        <v>60000</v>
      </c>
      <c r="D7" s="1">
        <f t="shared" si="0"/>
        <v>60000</v>
      </c>
    </row>
    <row r="8" spans="1:4" x14ac:dyDescent="0.3">
      <c r="A8" t="s">
        <v>10</v>
      </c>
      <c r="B8">
        <v>1</v>
      </c>
      <c r="C8" s="1">
        <v>135000</v>
      </c>
      <c r="D8" s="1">
        <f t="shared" si="0"/>
        <v>135000</v>
      </c>
    </row>
    <row r="10" spans="1:4" x14ac:dyDescent="0.3">
      <c r="A10" s="5" t="s">
        <v>18</v>
      </c>
      <c r="B10" s="6"/>
      <c r="C10" s="6"/>
      <c r="D10" s="6">
        <f>SUM(D2:D9)</f>
        <v>546945000</v>
      </c>
    </row>
    <row r="12" spans="1:4" x14ac:dyDescent="0.3">
      <c r="A12" s="7" t="s">
        <v>11</v>
      </c>
      <c r="B12" s="7"/>
      <c r="C12" s="8"/>
      <c r="D12" s="8"/>
    </row>
    <row r="13" spans="1:4" x14ac:dyDescent="0.3">
      <c r="A13" t="s">
        <v>1</v>
      </c>
      <c r="B13" s="1">
        <f>D3</f>
        <v>1350000</v>
      </c>
    </row>
    <row r="14" spans="1:4" x14ac:dyDescent="0.3">
      <c r="A14" t="s">
        <v>3</v>
      </c>
      <c r="B14" s="1">
        <f>D5</f>
        <v>900000</v>
      </c>
    </row>
    <row r="15" spans="1:4" x14ac:dyDescent="0.3">
      <c r="A15" t="s">
        <v>5</v>
      </c>
      <c r="B15" s="1">
        <f>D6</f>
        <v>4500000</v>
      </c>
    </row>
    <row r="16" spans="1:4" x14ac:dyDescent="0.3">
      <c r="A16" t="s">
        <v>4</v>
      </c>
      <c r="B16" s="1">
        <v>60000</v>
      </c>
    </row>
    <row r="17" spans="1:4" x14ac:dyDescent="0.3">
      <c r="A17" t="s">
        <v>10</v>
      </c>
      <c r="B17" s="1">
        <v>135000</v>
      </c>
    </row>
    <row r="18" spans="1:4" x14ac:dyDescent="0.3">
      <c r="A18" t="s">
        <v>12</v>
      </c>
      <c r="B18" s="1"/>
    </row>
    <row r="19" spans="1:4" x14ac:dyDescent="0.3">
      <c r="A19" s="9" t="s">
        <v>13</v>
      </c>
      <c r="B19" s="10">
        <f>SUM(B13:B18)</f>
        <v>6945000</v>
      </c>
      <c r="C19" s="6"/>
      <c r="D19" s="6"/>
    </row>
    <row r="20" spans="1:4" x14ac:dyDescent="0.3">
      <c r="A20" s="9" t="s">
        <v>15</v>
      </c>
      <c r="B20" s="10">
        <f>B19*6</f>
        <v>41670000</v>
      </c>
      <c r="C20" s="6"/>
      <c r="D20" s="6"/>
    </row>
    <row r="21" spans="1:4" x14ac:dyDescent="0.3">
      <c r="A21" s="9" t="s">
        <v>16</v>
      </c>
      <c r="B21" s="10">
        <f>B19*12</f>
        <v>83340000</v>
      </c>
      <c r="C21" s="6"/>
      <c r="D21" s="6"/>
    </row>
    <row r="22" spans="1:4" x14ac:dyDescent="0.3">
      <c r="B22" s="1"/>
    </row>
    <row r="23" spans="1:4" x14ac:dyDescent="0.3">
      <c r="A23" s="12" t="s">
        <v>32</v>
      </c>
      <c r="B23" s="13">
        <f>30*1000*200</f>
        <v>6000000</v>
      </c>
    </row>
    <row r="24" spans="1:4" x14ac:dyDescent="0.3">
      <c r="A24" s="9" t="s">
        <v>21</v>
      </c>
      <c r="B24" s="10">
        <f>B23*31</f>
        <v>186000000</v>
      </c>
    </row>
    <row r="25" spans="1:4" x14ac:dyDescent="0.3">
      <c r="A25" s="9" t="s">
        <v>22</v>
      </c>
      <c r="B25" s="10">
        <f>B23*180</f>
        <v>1080000000</v>
      </c>
    </row>
    <row r="26" spans="1:4" x14ac:dyDescent="0.3">
      <c r="A26" s="9" t="s">
        <v>23</v>
      </c>
      <c r="B26" s="10">
        <f>B25*2</f>
        <v>2160000000</v>
      </c>
    </row>
    <row r="27" spans="1:4" x14ac:dyDescent="0.3">
      <c r="B27" s="1"/>
    </row>
    <row r="28" spans="1:4" x14ac:dyDescent="0.3">
      <c r="B28" s="1"/>
    </row>
    <row r="29" spans="1:4" x14ac:dyDescent="0.3">
      <c r="B29" s="1"/>
    </row>
    <row r="30" spans="1:4" x14ac:dyDescent="0.3">
      <c r="A30" s="9" t="s">
        <v>33</v>
      </c>
      <c r="B30" s="10">
        <f>B31/6</f>
        <v>150482608.69565219</v>
      </c>
    </row>
    <row r="31" spans="1:4" x14ac:dyDescent="0.3">
      <c r="A31" s="11" t="s">
        <v>17</v>
      </c>
      <c r="B31" s="10">
        <f>(B25-B20)/1.15</f>
        <v>902895652.17391312</v>
      </c>
    </row>
    <row r="32" spans="1:4" x14ac:dyDescent="0.3">
      <c r="A32" s="11" t="s">
        <v>14</v>
      </c>
      <c r="B32" s="10">
        <f>(B26-B21)/1.15</f>
        <v>1805791304.3478262</v>
      </c>
    </row>
    <row r="33" spans="1:2" x14ac:dyDescent="0.3">
      <c r="B33" s="1"/>
    </row>
    <row r="34" spans="1:2" x14ac:dyDescent="0.3">
      <c r="A34" t="s">
        <v>26</v>
      </c>
      <c r="B34" s="1">
        <f>600000*900</f>
        <v>540000000</v>
      </c>
    </row>
    <row r="35" spans="1:2" x14ac:dyDescent="0.3">
      <c r="A35" t="s">
        <v>25</v>
      </c>
      <c r="B35" s="1">
        <f>B32-B34</f>
        <v>1265791304.3478262</v>
      </c>
    </row>
    <row r="36" spans="1:2" x14ac:dyDescent="0.3">
      <c r="B36" s="1"/>
    </row>
    <row r="37" spans="1:2" x14ac:dyDescent="0.3">
      <c r="B37" s="1"/>
    </row>
    <row r="38" spans="1:2" x14ac:dyDescent="0.3">
      <c r="B38" s="1"/>
    </row>
    <row r="39" spans="1:2" x14ac:dyDescent="0.3">
      <c r="B39" s="1"/>
    </row>
    <row r="40" spans="1:2" x14ac:dyDescent="0.3">
      <c r="B40" s="1"/>
    </row>
    <row r="41" spans="1:2" x14ac:dyDescent="0.3">
      <c r="B4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27B1E-9974-45D4-8982-E575CFEFEABD}">
  <dimension ref="A1:K51"/>
  <sheetViews>
    <sheetView tabSelected="1" topLeftCell="B1" workbookViewId="0">
      <selection activeCell="B35" sqref="B35"/>
    </sheetView>
  </sheetViews>
  <sheetFormatPr defaultRowHeight="14.4" x14ac:dyDescent="0.3"/>
  <cols>
    <col min="1" max="1" width="37.5546875" customWidth="1"/>
    <col min="2" max="2" width="20" customWidth="1"/>
    <col min="3" max="3" width="23.109375" style="1" customWidth="1"/>
    <col min="4" max="5" width="15.77734375" style="1" customWidth="1"/>
    <col min="6" max="6" width="59.88671875" customWidth="1"/>
    <col min="7" max="7" width="18" customWidth="1"/>
    <col min="8" max="8" width="17.6640625" customWidth="1"/>
    <col min="9" max="9" width="14.88671875" customWidth="1"/>
  </cols>
  <sheetData>
    <row r="1" spans="1:9" s="2" customFormat="1" x14ac:dyDescent="0.3">
      <c r="A1" s="3" t="s">
        <v>6</v>
      </c>
      <c r="B1" s="3" t="s">
        <v>9</v>
      </c>
      <c r="C1" s="4" t="s">
        <v>7</v>
      </c>
      <c r="D1" s="4" t="s">
        <v>8</v>
      </c>
      <c r="E1" s="4"/>
      <c r="F1" s="3" t="s">
        <v>6</v>
      </c>
      <c r="G1" s="3" t="s">
        <v>9</v>
      </c>
      <c r="H1" s="4" t="s">
        <v>7</v>
      </c>
      <c r="I1" s="4" t="s">
        <v>8</v>
      </c>
    </row>
    <row r="2" spans="1:9" x14ac:dyDescent="0.3">
      <c r="A2" t="s">
        <v>0</v>
      </c>
      <c r="B2">
        <v>100</v>
      </c>
      <c r="C2" s="1">
        <v>600000</v>
      </c>
      <c r="D2" s="1">
        <v>60000000</v>
      </c>
      <c r="F2" t="s">
        <v>0</v>
      </c>
      <c r="G2">
        <v>900</v>
      </c>
      <c r="H2" s="1">
        <v>600000</v>
      </c>
      <c r="I2" s="1">
        <v>540000000</v>
      </c>
    </row>
    <row r="3" spans="1:9" x14ac:dyDescent="0.3">
      <c r="A3" t="s">
        <v>1</v>
      </c>
      <c r="B3">
        <v>100</v>
      </c>
      <c r="C3" s="1">
        <v>1500</v>
      </c>
      <c r="D3" s="1">
        <f t="shared" ref="D3:D7" si="0">B3*C3</f>
        <v>150000</v>
      </c>
      <c r="F3" t="s">
        <v>1</v>
      </c>
      <c r="G3">
        <v>900</v>
      </c>
      <c r="H3" s="1">
        <v>1500</v>
      </c>
      <c r="I3" s="1">
        <f t="shared" ref="I3:I7" si="1">G3*H3</f>
        <v>1350000</v>
      </c>
    </row>
    <row r="4" spans="1:9" x14ac:dyDescent="0.3">
      <c r="A4" t="s">
        <v>3</v>
      </c>
      <c r="B4">
        <v>100</v>
      </c>
      <c r="C4" s="1">
        <v>1000</v>
      </c>
      <c r="D4" s="1">
        <f t="shared" si="0"/>
        <v>100000</v>
      </c>
      <c r="F4" t="s">
        <v>3</v>
      </c>
      <c r="G4">
        <v>900</v>
      </c>
      <c r="H4" s="1">
        <v>1000</v>
      </c>
      <c r="I4" s="1">
        <f t="shared" si="1"/>
        <v>900000</v>
      </c>
    </row>
    <row r="5" spans="1:9" x14ac:dyDescent="0.3">
      <c r="A5" t="s">
        <v>5</v>
      </c>
      <c r="B5">
        <v>1000</v>
      </c>
      <c r="C5" s="1">
        <v>150</v>
      </c>
      <c r="D5" s="1">
        <f>B5*C5</f>
        <v>150000</v>
      </c>
      <c r="F5" t="s">
        <v>5</v>
      </c>
      <c r="G5">
        <v>30000</v>
      </c>
      <c r="H5" s="1">
        <v>150</v>
      </c>
      <c r="I5" s="1">
        <f>G5*H5</f>
        <v>4500000</v>
      </c>
    </row>
    <row r="6" spans="1:9" x14ac:dyDescent="0.3">
      <c r="A6" t="s">
        <v>4</v>
      </c>
      <c r="B6">
        <v>1</v>
      </c>
      <c r="C6" s="1">
        <v>60000</v>
      </c>
      <c r="D6" s="1">
        <f t="shared" si="0"/>
        <v>60000</v>
      </c>
      <c r="F6" t="s">
        <v>4</v>
      </c>
      <c r="G6">
        <v>1</v>
      </c>
      <c r="H6" s="1">
        <v>60000</v>
      </c>
      <c r="I6" s="1">
        <f t="shared" si="1"/>
        <v>60000</v>
      </c>
    </row>
    <row r="7" spans="1:9" x14ac:dyDescent="0.3">
      <c r="A7" t="s">
        <v>10</v>
      </c>
      <c r="B7">
        <v>1</v>
      </c>
      <c r="C7" s="1">
        <v>135000</v>
      </c>
      <c r="D7" s="1">
        <f t="shared" si="0"/>
        <v>135000</v>
      </c>
      <c r="F7" t="s">
        <v>10</v>
      </c>
      <c r="G7">
        <v>1</v>
      </c>
      <c r="H7" s="1">
        <v>135000</v>
      </c>
      <c r="I7" s="1">
        <f t="shared" si="1"/>
        <v>135000</v>
      </c>
    </row>
    <row r="8" spans="1:9" x14ac:dyDescent="0.3">
      <c r="H8" s="1"/>
      <c r="I8" s="1"/>
    </row>
    <row r="9" spans="1:9" x14ac:dyDescent="0.3">
      <c r="A9" s="5" t="s">
        <v>18</v>
      </c>
      <c r="B9" s="6"/>
      <c r="C9" s="6"/>
      <c r="D9" s="6">
        <f>SUM(D2:D8)</f>
        <v>60595000</v>
      </c>
      <c r="E9" s="6"/>
      <c r="F9" s="5" t="s">
        <v>18</v>
      </c>
      <c r="G9" s="6"/>
      <c r="H9" s="6"/>
      <c r="I9" s="6">
        <f>SUM(I2:I8)</f>
        <v>546945000</v>
      </c>
    </row>
    <row r="10" spans="1:9" x14ac:dyDescent="0.3">
      <c r="H10" s="1"/>
      <c r="I10" s="1"/>
    </row>
    <row r="11" spans="1:9" x14ac:dyDescent="0.3">
      <c r="A11" s="7" t="s">
        <v>11</v>
      </c>
      <c r="B11" s="7"/>
      <c r="C11" s="8"/>
      <c r="D11" s="8"/>
      <c r="E11" s="8"/>
      <c r="F11" s="7" t="s">
        <v>11</v>
      </c>
      <c r="G11" s="7"/>
      <c r="H11" s="8"/>
      <c r="I11" s="8"/>
    </row>
    <row r="12" spans="1:9" x14ac:dyDescent="0.3">
      <c r="A12" t="s">
        <v>1</v>
      </c>
      <c r="B12" s="1">
        <f>D3</f>
        <v>150000</v>
      </c>
      <c r="F12" t="s">
        <v>1</v>
      </c>
      <c r="G12" s="1">
        <f>I3</f>
        <v>1350000</v>
      </c>
      <c r="H12" s="1"/>
      <c r="I12" s="1"/>
    </row>
    <row r="13" spans="1:9" x14ac:dyDescent="0.3">
      <c r="A13" t="s">
        <v>3</v>
      </c>
      <c r="B13" s="1">
        <v>100000</v>
      </c>
      <c r="F13" t="s">
        <v>3</v>
      </c>
      <c r="G13" s="1">
        <f>I4</f>
        <v>900000</v>
      </c>
      <c r="H13" s="1"/>
      <c r="I13" s="1"/>
    </row>
    <row r="14" spans="1:9" x14ac:dyDescent="0.3">
      <c r="A14" t="s">
        <v>5</v>
      </c>
      <c r="B14" s="1">
        <f>D5</f>
        <v>150000</v>
      </c>
      <c r="F14" t="s">
        <v>5</v>
      </c>
      <c r="G14" s="1">
        <f>I5</f>
        <v>4500000</v>
      </c>
      <c r="H14" s="1"/>
      <c r="I14" s="1"/>
    </row>
    <row r="15" spans="1:9" x14ac:dyDescent="0.3">
      <c r="A15" t="s">
        <v>4</v>
      </c>
      <c r="B15" s="1">
        <f>D6</f>
        <v>60000</v>
      </c>
      <c r="F15" t="s">
        <v>4</v>
      </c>
      <c r="G15" s="1">
        <v>60000</v>
      </c>
      <c r="H15" s="1"/>
      <c r="I15" s="1"/>
    </row>
    <row r="16" spans="1:9" x14ac:dyDescent="0.3">
      <c r="A16" t="s">
        <v>10</v>
      </c>
      <c r="B16" s="1">
        <f>D7</f>
        <v>135000</v>
      </c>
      <c r="F16" t="s">
        <v>10</v>
      </c>
      <c r="G16" s="1">
        <v>135000</v>
      </c>
      <c r="H16" s="1"/>
      <c r="I16" s="1"/>
    </row>
    <row r="17" spans="1:9" x14ac:dyDescent="0.3">
      <c r="A17" t="s">
        <v>12</v>
      </c>
      <c r="B17" s="1"/>
      <c r="F17" t="s">
        <v>12</v>
      </c>
      <c r="G17" s="1"/>
      <c r="H17" s="1"/>
      <c r="I17" s="1"/>
    </row>
    <row r="18" spans="1:9" x14ac:dyDescent="0.3">
      <c r="A18" s="9" t="s">
        <v>13</v>
      </c>
      <c r="B18" s="10">
        <f>SUM(B12:B17)</f>
        <v>595000</v>
      </c>
      <c r="C18" s="6"/>
      <c r="D18" s="6"/>
      <c r="E18" s="6"/>
      <c r="F18" s="9" t="s">
        <v>13</v>
      </c>
      <c r="G18" s="10">
        <f>SUM(G12:G17)</f>
        <v>6945000</v>
      </c>
      <c r="H18" s="6"/>
      <c r="I18" s="6"/>
    </row>
    <row r="19" spans="1:9" x14ac:dyDescent="0.3">
      <c r="A19" s="9" t="s">
        <v>20</v>
      </c>
      <c r="B19" s="10">
        <f>B18*6</f>
        <v>3570000</v>
      </c>
      <c r="C19" s="6"/>
      <c r="D19" s="6"/>
      <c r="E19" s="6"/>
      <c r="F19" s="9" t="s">
        <v>15</v>
      </c>
      <c r="G19" s="10">
        <f>G18*6</f>
        <v>41670000</v>
      </c>
      <c r="H19" s="6"/>
      <c r="I19" s="6"/>
    </row>
    <row r="20" spans="1:9" x14ac:dyDescent="0.3">
      <c r="A20" s="9" t="s">
        <v>16</v>
      </c>
      <c r="B20" s="10">
        <f>B18*12</f>
        <v>7140000</v>
      </c>
      <c r="C20" s="6"/>
      <c r="D20" s="6"/>
      <c r="E20" s="6"/>
      <c r="F20" s="9" t="s">
        <v>16</v>
      </c>
      <c r="G20" s="10">
        <f>G18*12</f>
        <v>83340000</v>
      </c>
      <c r="H20" s="6"/>
      <c r="I20" s="6"/>
    </row>
    <row r="21" spans="1:9" x14ac:dyDescent="0.3">
      <c r="B21" s="1"/>
      <c r="G21" s="1"/>
      <c r="H21" s="1"/>
      <c r="I21" s="1"/>
    </row>
    <row r="22" spans="1:9" x14ac:dyDescent="0.3">
      <c r="A22" s="12" t="s">
        <v>19</v>
      </c>
      <c r="B22" s="13">
        <f>10*200*100</f>
        <v>200000</v>
      </c>
      <c r="F22" s="12" t="s">
        <v>32</v>
      </c>
      <c r="G22" s="13">
        <f>30*1000*200</f>
        <v>6000000</v>
      </c>
      <c r="H22" s="1"/>
      <c r="I22" s="1"/>
    </row>
    <row r="23" spans="1:9" x14ac:dyDescent="0.3">
      <c r="A23" s="9" t="s">
        <v>21</v>
      </c>
      <c r="B23" s="10">
        <f>B22*31</f>
        <v>6200000</v>
      </c>
      <c r="F23" s="9" t="s">
        <v>21</v>
      </c>
      <c r="G23" s="10">
        <f>G22*31</f>
        <v>186000000</v>
      </c>
      <c r="H23" s="1"/>
      <c r="I23" s="1"/>
    </row>
    <row r="24" spans="1:9" x14ac:dyDescent="0.3">
      <c r="A24" s="9" t="s">
        <v>22</v>
      </c>
      <c r="B24" s="10">
        <f>B22*180</f>
        <v>36000000</v>
      </c>
      <c r="F24" s="9" t="s">
        <v>22</v>
      </c>
      <c r="G24" s="10">
        <f>G22*180</f>
        <v>1080000000</v>
      </c>
      <c r="H24" s="1"/>
      <c r="I24" s="1"/>
    </row>
    <row r="25" spans="1:9" x14ac:dyDescent="0.3">
      <c r="A25" s="9" t="s">
        <v>23</v>
      </c>
      <c r="B25" s="10">
        <f>B24*2</f>
        <v>72000000</v>
      </c>
      <c r="F25" s="9" t="s">
        <v>23</v>
      </c>
      <c r="G25" s="10">
        <f>G24*2</f>
        <v>2160000000</v>
      </c>
      <c r="H25" s="1"/>
      <c r="I25" s="1"/>
    </row>
    <row r="26" spans="1:9" x14ac:dyDescent="0.3">
      <c r="B26" s="1"/>
      <c r="G26" s="1"/>
      <c r="H26" s="1"/>
      <c r="I26" s="1"/>
    </row>
    <row r="27" spans="1:9" x14ac:dyDescent="0.3">
      <c r="B27" s="1"/>
      <c r="G27" s="1"/>
      <c r="H27" s="1"/>
      <c r="I27" s="1"/>
    </row>
    <row r="28" spans="1:9" x14ac:dyDescent="0.3">
      <c r="A28" s="7" t="s">
        <v>28</v>
      </c>
      <c r="B28" s="8">
        <f>B29/3</f>
        <v>4700000.0000000009</v>
      </c>
      <c r="C28" s="14" t="s">
        <v>29</v>
      </c>
      <c r="D28" s="1">
        <f>B28</f>
        <v>4700000.0000000009</v>
      </c>
      <c r="G28" s="1"/>
      <c r="H28" s="1"/>
      <c r="I28" s="1"/>
    </row>
    <row r="29" spans="1:9" x14ac:dyDescent="0.3">
      <c r="A29" s="9" t="s">
        <v>27</v>
      </c>
      <c r="B29" s="10">
        <f>B30/2</f>
        <v>14100000.000000002</v>
      </c>
      <c r="C29" s="14" t="s">
        <v>30</v>
      </c>
      <c r="D29" s="1">
        <f>B28</f>
        <v>4700000.0000000009</v>
      </c>
      <c r="F29" s="9" t="s">
        <v>33</v>
      </c>
      <c r="G29" s="10">
        <f>G30/6</f>
        <v>150482608.69565219</v>
      </c>
      <c r="H29" s="1"/>
      <c r="I29" s="1"/>
    </row>
    <row r="30" spans="1:9" x14ac:dyDescent="0.3">
      <c r="A30" s="11" t="s">
        <v>17</v>
      </c>
      <c r="B30" s="10">
        <f>(B24-B19)/1.15</f>
        <v>28200000.000000004</v>
      </c>
      <c r="C30" s="14" t="s">
        <v>31</v>
      </c>
      <c r="D30" s="1">
        <f>B28</f>
        <v>4700000.0000000009</v>
      </c>
      <c r="F30" s="11" t="s">
        <v>17</v>
      </c>
      <c r="G30" s="10">
        <f>(G24-G19)/1.15</f>
        <v>902895652.17391312</v>
      </c>
      <c r="H30" s="1"/>
      <c r="I30" s="1"/>
    </row>
    <row r="31" spans="1:9" x14ac:dyDescent="0.3">
      <c r="A31" s="11" t="s">
        <v>14</v>
      </c>
      <c r="B31" s="10">
        <f>(B25-B20)/1.15</f>
        <v>56400000.000000007</v>
      </c>
      <c r="D31" s="1">
        <f>D30+D29+D28</f>
        <v>14100000.000000004</v>
      </c>
      <c r="F31" s="11" t="s">
        <v>14</v>
      </c>
      <c r="G31" s="10">
        <f>(G25-G20)/1.15</f>
        <v>1805791304.3478262</v>
      </c>
      <c r="H31" s="1"/>
      <c r="I31" s="1"/>
    </row>
    <row r="32" spans="1:9" x14ac:dyDescent="0.3">
      <c r="B32" s="1"/>
      <c r="G32" s="1"/>
      <c r="H32" s="1"/>
      <c r="I32" s="1"/>
    </row>
    <row r="33" spans="1:11" x14ac:dyDescent="0.3">
      <c r="B33" s="1"/>
      <c r="G33" s="1"/>
      <c r="H33" s="1"/>
      <c r="I33" s="1"/>
    </row>
    <row r="34" spans="1:11" x14ac:dyDescent="0.3">
      <c r="B34" s="1"/>
      <c r="C34" s="14" t="s">
        <v>29</v>
      </c>
      <c r="D34" s="1">
        <v>4700000</v>
      </c>
      <c r="G34" s="1"/>
      <c r="H34" s="1"/>
      <c r="I34" s="1"/>
    </row>
    <row r="35" spans="1:11" x14ac:dyDescent="0.3">
      <c r="B35" s="1"/>
      <c r="C35" s="14" t="s">
        <v>30</v>
      </c>
      <c r="D35" s="1">
        <v>4700000</v>
      </c>
      <c r="G35" s="1"/>
      <c r="H35" s="1"/>
      <c r="I35" s="1"/>
    </row>
    <row r="36" spans="1:11" x14ac:dyDescent="0.3">
      <c r="A36" s="14" t="s">
        <v>29</v>
      </c>
      <c r="B36" s="1">
        <v>4700000</v>
      </c>
      <c r="C36" s="14" t="s">
        <v>31</v>
      </c>
      <c r="D36" s="1">
        <f>B38+G29</f>
        <v>155182608.69565219</v>
      </c>
      <c r="F36" s="1"/>
      <c r="G36" s="1"/>
      <c r="I36" s="1"/>
      <c r="J36" s="1"/>
      <c r="K36" s="1"/>
    </row>
    <row r="37" spans="1:11" x14ac:dyDescent="0.3">
      <c r="A37" s="14" t="s">
        <v>30</v>
      </c>
      <c r="B37" s="1">
        <v>4700000</v>
      </c>
      <c r="C37" s="14" t="s">
        <v>34</v>
      </c>
      <c r="D37" s="1">
        <f>D36</f>
        <v>155182608.69565219</v>
      </c>
      <c r="F37" s="1"/>
      <c r="G37" s="1"/>
      <c r="I37" s="1"/>
      <c r="J37" s="1"/>
      <c r="K37" s="1"/>
    </row>
    <row r="38" spans="1:11" x14ac:dyDescent="0.3">
      <c r="A38" s="14" t="s">
        <v>31</v>
      </c>
      <c r="B38" s="1">
        <v>4700000</v>
      </c>
      <c r="C38" s="14" t="s">
        <v>35</v>
      </c>
      <c r="D38" s="1">
        <f t="shared" ref="D38:D47" si="2">D37</f>
        <v>155182608.69565219</v>
      </c>
      <c r="F38" s="1"/>
      <c r="G38" s="1"/>
      <c r="I38" s="1"/>
      <c r="J38" s="1"/>
      <c r="K38" s="1"/>
    </row>
    <row r="39" spans="1:11" x14ac:dyDescent="0.3">
      <c r="B39" s="1">
        <f>SUM(B36:B38)</f>
        <v>14100000</v>
      </c>
      <c r="C39" s="14" t="s">
        <v>36</v>
      </c>
      <c r="D39" s="1">
        <f t="shared" si="2"/>
        <v>155182608.69565219</v>
      </c>
      <c r="G39" s="1"/>
      <c r="H39" s="1"/>
      <c r="I39" s="1"/>
    </row>
    <row r="40" spans="1:11" x14ac:dyDescent="0.3">
      <c r="B40" s="1"/>
      <c r="C40" s="14" t="s">
        <v>37</v>
      </c>
      <c r="D40" s="1">
        <f t="shared" si="2"/>
        <v>155182608.69565219</v>
      </c>
      <c r="G40" s="1"/>
      <c r="H40" s="1"/>
      <c r="I40" s="1"/>
    </row>
    <row r="41" spans="1:11" x14ac:dyDescent="0.3">
      <c r="B41" s="1"/>
      <c r="C41" s="14" t="s">
        <v>38</v>
      </c>
      <c r="D41" s="1">
        <f t="shared" si="2"/>
        <v>155182608.69565219</v>
      </c>
      <c r="G41" s="1"/>
      <c r="H41" s="1"/>
      <c r="I41" s="1"/>
    </row>
    <row r="42" spans="1:11" x14ac:dyDescent="0.3">
      <c r="B42" s="1"/>
      <c r="C42" s="14" t="s">
        <v>39</v>
      </c>
      <c r="D42" s="1">
        <f t="shared" si="2"/>
        <v>155182608.69565219</v>
      </c>
      <c r="F42" s="2"/>
      <c r="G42" s="2"/>
      <c r="H42" s="2"/>
      <c r="I42" s="2"/>
    </row>
    <row r="43" spans="1:11" x14ac:dyDescent="0.3">
      <c r="B43" s="1"/>
      <c r="C43" s="14" t="s">
        <v>40</v>
      </c>
      <c r="D43" s="1">
        <f t="shared" si="2"/>
        <v>155182608.69565219</v>
      </c>
    </row>
    <row r="44" spans="1:11" x14ac:dyDescent="0.3">
      <c r="C44" s="14" t="s">
        <v>41</v>
      </c>
      <c r="D44" s="1">
        <f t="shared" si="2"/>
        <v>155182608.69565219</v>
      </c>
    </row>
    <row r="45" spans="1:11" x14ac:dyDescent="0.3">
      <c r="C45" s="14" t="s">
        <v>42</v>
      </c>
      <c r="D45" s="1">
        <f t="shared" si="2"/>
        <v>155182608.69565219</v>
      </c>
    </row>
    <row r="46" spans="1:11" x14ac:dyDescent="0.3">
      <c r="C46" s="14" t="s">
        <v>29</v>
      </c>
      <c r="D46" s="1">
        <f t="shared" si="2"/>
        <v>155182608.69565219</v>
      </c>
    </row>
    <row r="47" spans="1:11" x14ac:dyDescent="0.3">
      <c r="C47" s="14" t="s">
        <v>30</v>
      </c>
      <c r="D47" s="1">
        <f t="shared" si="2"/>
        <v>155182608.69565219</v>
      </c>
    </row>
    <row r="48" spans="1:11" x14ac:dyDescent="0.3">
      <c r="C48" s="4" t="s">
        <v>43</v>
      </c>
      <c r="D48" s="8">
        <f>SUM(D34:D47)</f>
        <v>1871591304.3478267</v>
      </c>
    </row>
    <row r="50" spans="3:4" x14ac:dyDescent="0.3">
      <c r="C50" s="15" t="s">
        <v>44</v>
      </c>
      <c r="D50" s="15">
        <v>600000000</v>
      </c>
    </row>
    <row r="51" spans="3:4" x14ac:dyDescent="0.3">
      <c r="C51" s="8" t="s">
        <v>45</v>
      </c>
      <c r="D51" s="8">
        <f>D48-D50</f>
        <v>1271591304.3478267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100 шт</vt:lpstr>
      <vt:lpstr>1000 шт</vt:lpstr>
      <vt:lpstr>ИТОГОВАЯ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Наталия</dc:creator>
  <cp:lastModifiedBy>Наталия</cp:lastModifiedBy>
  <dcterms:created xsi:type="dcterms:W3CDTF">2025-08-08T08:30:39Z</dcterms:created>
  <dcterms:modified xsi:type="dcterms:W3CDTF">2025-08-12T09:27:11Z</dcterms:modified>
</cp:coreProperties>
</file>