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chStore\Desktop\Материалы для Франчайзи\"/>
    </mc:Choice>
  </mc:AlternateContent>
  <xr:revisionPtr revIDLastSave="0" documentId="13_ncr:1_{212F3945-4F9E-44C9-AB2E-E9CA4E3D438C}" xr6:coauthVersionLast="47" xr6:coauthVersionMax="47" xr10:uidLastSave="{00000000-0000-0000-0000-000000000000}"/>
  <bookViews>
    <workbookView xWindow="-108" yWindow="-108" windowWidth="23256" windowHeight="12456" activeTab="1" xr2:uid="{50FA6281-0AED-454C-A039-8EDB44AE6A18}"/>
  </bookViews>
  <sheets>
    <sheet name="Инвестиции" sheetId="1" r:id="rId1"/>
    <sheet name="Прогноз затрат и выручк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" l="1"/>
  <c r="L25" i="2"/>
  <c r="D6" i="1"/>
  <c r="D7" i="1"/>
  <c r="B11" i="2"/>
  <c r="I20" i="2" l="1"/>
  <c r="J20" i="2"/>
  <c r="K20" i="2"/>
  <c r="L20" i="2"/>
  <c r="M20" i="2"/>
  <c r="N20" i="2"/>
  <c r="G20" i="2"/>
  <c r="G11" i="2"/>
  <c r="I11" i="2"/>
  <c r="J11" i="2"/>
  <c r="K11" i="2"/>
  <c r="L11" i="2"/>
  <c r="M11" i="2"/>
  <c r="N11" i="2"/>
  <c r="N15" i="2"/>
  <c r="G15" i="2"/>
  <c r="I15" i="2"/>
  <c r="J15" i="2"/>
  <c r="K15" i="2"/>
  <c r="L15" i="2"/>
  <c r="M15" i="2"/>
  <c r="C15" i="2"/>
  <c r="I7" i="2" l="1"/>
  <c r="J7" i="2"/>
  <c r="K7" i="2"/>
  <c r="L7" i="2"/>
  <c r="M7" i="2"/>
  <c r="N7" i="2"/>
  <c r="J3" i="2"/>
  <c r="J4" i="2" s="1"/>
  <c r="K3" i="2"/>
  <c r="K4" i="2" s="1"/>
  <c r="L3" i="2"/>
  <c r="L4" i="2" s="1"/>
  <c r="M3" i="2"/>
  <c r="M4" i="2" s="1"/>
  <c r="N3" i="2"/>
  <c r="N4" i="2" s="1"/>
  <c r="I3" i="2"/>
  <c r="I4" i="2" s="1"/>
  <c r="C3" i="2"/>
  <c r="H2" i="2"/>
  <c r="G7" i="2"/>
  <c r="G24" i="2" s="1"/>
  <c r="G3" i="2"/>
  <c r="G4" i="2" s="1"/>
  <c r="D2" i="2"/>
  <c r="E2" i="2" s="1"/>
  <c r="D3" i="2" l="1"/>
  <c r="D4" i="2" s="1"/>
  <c r="E11" i="2"/>
  <c r="E15" i="2"/>
  <c r="E3" i="2"/>
  <c r="E4" i="2" s="1"/>
  <c r="F2" i="2"/>
  <c r="H20" i="2"/>
  <c r="H15" i="2"/>
  <c r="H11" i="2"/>
  <c r="H3" i="2"/>
  <c r="H4" i="2" s="1"/>
  <c r="N24" i="2"/>
  <c r="D15" i="2"/>
  <c r="D7" i="2" s="1"/>
  <c r="J24" i="2"/>
  <c r="M24" i="2"/>
  <c r="L24" i="2"/>
  <c r="K24" i="2"/>
  <c r="I24" i="2"/>
  <c r="C7" i="2"/>
  <c r="B4" i="2"/>
  <c r="B15" i="2"/>
  <c r="B5" i="2"/>
  <c r="D24" i="2" l="1"/>
  <c r="E7" i="2"/>
  <c r="F11" i="2"/>
  <c r="F15" i="2"/>
  <c r="E24" i="2"/>
  <c r="H7" i="2"/>
  <c r="H24" i="2" s="1"/>
  <c r="B7" i="2"/>
  <c r="B24" i="2" s="1"/>
  <c r="B25" i="2" s="1"/>
  <c r="C24" i="2"/>
  <c r="F3" i="2"/>
  <c r="F4" i="2" s="1"/>
  <c r="F7" i="2" l="1"/>
  <c r="F24" i="2" s="1"/>
  <c r="B26" i="2" s="1"/>
  <c r="B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TechStore</author>
  </authors>
  <commentList>
    <comment ref="C8" authorId="0" shapeId="0" xr:uid="{8B843908-FC74-4B3F-8310-DDA86A4543D9}">
      <text>
        <r>
          <rPr>
            <b/>
            <sz val="9"/>
            <color indexed="81"/>
            <rFont val="Tahoma"/>
            <family val="2"/>
            <charset val="204"/>
          </rPr>
          <t>TechStore:
Первые 2 месяца без РОЯЛТИ и Маркетингового взноса.</t>
        </r>
      </text>
    </comment>
    <comment ref="E20" authorId="0" shapeId="0" xr:uid="{CFF7053E-545C-49C1-9722-6479231E03BB}">
      <text>
        <r>
          <rPr>
            <b/>
            <sz val="9"/>
            <color indexed="81"/>
            <rFont val="Tahoma"/>
            <family val="2"/>
            <charset val="204"/>
          </rPr>
          <t>TechStore:</t>
        </r>
        <r>
          <rPr>
            <sz val="9"/>
            <color indexed="81"/>
            <rFont val="Tahoma"/>
            <family val="2"/>
            <charset val="204"/>
          </rPr>
          <t xml:space="preserve">
Смена KPI
</t>
        </r>
      </text>
    </comment>
  </commentList>
</comments>
</file>

<file path=xl/sharedStrings.xml><?xml version="1.0" encoding="utf-8"?>
<sst xmlns="http://schemas.openxmlformats.org/spreadsheetml/2006/main" count="71" uniqueCount="67">
  <si>
    <t>Инвестиции - это та сумма, которую необходимо вложить на первоначальном этапе для запуска бизнеса.</t>
  </si>
  <si>
    <t>Инвестиции могут варьироваться в зависимости от цен, которые актуальны конкретно для вашего города/региона/района (например, ставка арендной платы, стоимость рекламной кампании и пр.).</t>
  </si>
  <si>
    <t>Итого инвестиций</t>
  </si>
  <si>
    <t>Ссылка на смарт</t>
  </si>
  <si>
    <t>Помещение и оснащение</t>
  </si>
  <si>
    <t>https://datalens.yandex/w3rj57o1n1h4i</t>
  </si>
  <si>
    <t>НАИМЕНОВАНИЕ</t>
  </si>
  <si>
    <t>КОЛ-ВО</t>
  </si>
  <si>
    <t>ЦЕНА ЕД.</t>
  </si>
  <si>
    <t>ИТОГО</t>
  </si>
  <si>
    <t>Аренда</t>
  </si>
  <si>
    <t>₽75 000,00</t>
  </si>
  <si>
    <t>Гарантийный взнос</t>
  </si>
  <si>
    <t>Ремонт и отделка</t>
  </si>
  <si>
    <t>₽300 000,00</t>
  </si>
  <si>
    <t>Система кондиционирования и обогревания</t>
  </si>
  <si>
    <t>₽50 000,00</t>
  </si>
  <si>
    <t>Вывеска</t>
  </si>
  <si>
    <t>₽170 000,00</t>
  </si>
  <si>
    <t>Система аудио и видеонаблюдения</t>
  </si>
  <si>
    <t>₽10 000,00</t>
  </si>
  <si>
    <t>Торговое оборудование</t>
  </si>
  <si>
    <t>₽125 000,00</t>
  </si>
  <si>
    <t>Пожарка/Охрана</t>
  </si>
  <si>
    <t>Расходы</t>
  </si>
  <si>
    <t>Аренда помещения</t>
  </si>
  <si>
    <t>Коммунальные платежи</t>
  </si>
  <si>
    <t>Интернет и связь</t>
  </si>
  <si>
    <t>Роялти</t>
  </si>
  <si>
    <t>Контур-маркет</t>
  </si>
  <si>
    <t>Банковское обслуживание</t>
  </si>
  <si>
    <t>Охрана</t>
  </si>
  <si>
    <t>Эквайринг</t>
  </si>
  <si>
    <t>Доставка товара</t>
  </si>
  <si>
    <t>Маркетинг и реклама</t>
  </si>
  <si>
    <t>Операционные расходы</t>
  </si>
  <si>
    <t>Продавец</t>
  </si>
  <si>
    <t>Бухгалтер</t>
  </si>
  <si>
    <t>Юрист</t>
  </si>
  <si>
    <t>Выручка</t>
  </si>
  <si>
    <t>Валовая прибыль</t>
  </si>
  <si>
    <t>Рентабельность</t>
  </si>
  <si>
    <t>Доходы</t>
  </si>
  <si>
    <t>Чистая прибыль</t>
  </si>
  <si>
    <t xml:space="preserve">Себестоимость </t>
  </si>
  <si>
    <t>1 мес</t>
  </si>
  <si>
    <t>2 мес</t>
  </si>
  <si>
    <t>3 мес</t>
  </si>
  <si>
    <t>4 мес</t>
  </si>
  <si>
    <t>5 мес</t>
  </si>
  <si>
    <t>Модельные</t>
  </si>
  <si>
    <t>6 мес</t>
  </si>
  <si>
    <t>7 мес</t>
  </si>
  <si>
    <t>8 мес</t>
  </si>
  <si>
    <t>9 мес</t>
  </si>
  <si>
    <t>10 мес</t>
  </si>
  <si>
    <t>11 мес</t>
  </si>
  <si>
    <t>12 мес</t>
  </si>
  <si>
    <t>Модель ЧП на 12 мес</t>
  </si>
  <si>
    <t>ЧП первый год</t>
  </si>
  <si>
    <t xml:space="preserve">Инвестиции </t>
  </si>
  <si>
    <t>Паушальный взнос</t>
  </si>
  <si>
    <t xml:space="preserve">Первый закуп товара </t>
  </si>
  <si>
    <t>₽500000</t>
  </si>
  <si>
    <t>₽15000000</t>
  </si>
  <si>
    <t>Страховые взносы</t>
  </si>
  <si>
    <t>Налоги Фот+Патент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</si>
</sst>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04"/>
      <scheme val="minor"/>
    </font>
    <font>
      <sz val="12"/>
      <color theme="1"/>
      <name val="Century Gothic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Century Gothic"/>
      <family val="2"/>
      <charset val="204"/>
    </font>
    <font>
      <sz val="12"/>
      <color theme="1"/>
      <name val="Calibri"/>
      <family val="2"/>
      <charset val="204"/>
    </font>
    <font>
      <u/>
      <sz val="11"/>
      <color theme="10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FFFFFF"/>
      </bottom>
      <diagonal/>
    </border>
    <border>
      <left style="medium">
        <color rgb="FFFFFFFF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6" xfId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0" fillId="0" borderId="14" xfId="0" applyBorder="1"/>
    <xf numFmtId="0" fontId="0" fillId="0" borderId="14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0" fillId="8" borderId="14" xfId="0" applyFill="1" applyBorder="1" applyAlignment="1">
      <alignment wrapText="1"/>
    </xf>
    <xf numFmtId="1" fontId="0" fillId="8" borderId="14" xfId="0" applyNumberFormat="1" applyFill="1" applyBorder="1" applyAlignment="1">
      <alignment horizontal="center"/>
    </xf>
    <xf numFmtId="1" fontId="0" fillId="0" borderId="14" xfId="0" applyNumberFormat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2" fontId="0" fillId="0" borderId="0" xfId="0" applyNumberFormat="1"/>
    <xf numFmtId="0" fontId="0" fillId="9" borderId="0" xfId="0" applyFill="1" applyBorder="1" applyAlignment="1">
      <alignment horizontal="center" vertical="center"/>
    </xf>
    <xf numFmtId="0" fontId="0" fillId="8" borderId="14" xfId="0" applyFill="1" applyBorder="1" applyAlignment="1"/>
    <xf numFmtId="0" fontId="0" fillId="0" borderId="15" xfId="0" applyFill="1" applyBorder="1" applyAlignment="1">
      <alignment horizontal="center"/>
    </xf>
    <xf numFmtId="0" fontId="0" fillId="0" borderId="14" xfId="0" applyFill="1" applyBorder="1"/>
    <xf numFmtId="1" fontId="0" fillId="0" borderId="0" xfId="0" applyNumberForma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lens.yandex/w3rj57o1n1h4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0CED-027C-4053-A5EA-A82623ECD8EB}">
  <dimension ref="A1:F19"/>
  <sheetViews>
    <sheetView topLeftCell="A6" zoomScale="70" zoomScaleNormal="70" workbookViewId="0">
      <selection activeCell="D12" sqref="D12"/>
    </sheetView>
  </sheetViews>
  <sheetFormatPr defaultRowHeight="14.4" x14ac:dyDescent="0.3"/>
  <cols>
    <col min="1" max="5" width="24.44140625" customWidth="1"/>
    <col min="6" max="6" width="52.44140625" customWidth="1"/>
  </cols>
  <sheetData>
    <row r="1" spans="1:6" ht="60" customHeight="1" thickBot="1" x14ac:dyDescent="0.35">
      <c r="A1" s="32" t="s">
        <v>0</v>
      </c>
      <c r="B1" s="33"/>
      <c r="C1" s="33"/>
      <c r="D1" s="34"/>
      <c r="E1" s="1"/>
      <c r="F1" s="2"/>
    </row>
    <row r="2" spans="1:6" ht="64.8" customHeight="1" thickBot="1" x14ac:dyDescent="0.35">
      <c r="A2" s="35" t="s">
        <v>1</v>
      </c>
      <c r="B2" s="36"/>
      <c r="C2" s="36"/>
      <c r="D2" s="37"/>
      <c r="E2" s="3"/>
      <c r="F2" s="4"/>
    </row>
    <row r="3" spans="1:6" ht="15" thickBot="1" x14ac:dyDescent="0.35">
      <c r="A3" s="38"/>
      <c r="B3" s="39"/>
      <c r="C3" s="39"/>
      <c r="D3" s="40"/>
      <c r="E3" s="3"/>
      <c r="F3" s="4"/>
    </row>
    <row r="4" spans="1:6" ht="15" thickBot="1" x14ac:dyDescent="0.35">
      <c r="A4" s="5"/>
      <c r="B4" s="3"/>
      <c r="C4" s="3"/>
      <c r="D4" s="3"/>
      <c r="E4" s="3"/>
      <c r="F4" s="4"/>
    </row>
    <row r="5" spans="1:6" ht="15" thickBot="1" x14ac:dyDescent="0.35">
      <c r="A5" s="5"/>
      <c r="B5" s="3"/>
      <c r="C5" s="3"/>
      <c r="D5" s="3"/>
      <c r="E5" s="3"/>
      <c r="F5" s="4"/>
    </row>
    <row r="6" spans="1:6" ht="37.799999999999997" customHeight="1" thickBot="1" x14ac:dyDescent="0.35">
      <c r="A6" s="41" t="s">
        <v>2</v>
      </c>
      <c r="B6" s="42"/>
      <c r="C6" s="43"/>
      <c r="D6" s="6">
        <f>SUM(D7+D18+D19)</f>
        <v>2930000</v>
      </c>
      <c r="E6" s="3"/>
      <c r="F6" s="8" t="s">
        <v>3</v>
      </c>
    </row>
    <row r="7" spans="1:6" ht="37.799999999999997" customHeight="1" thickBot="1" x14ac:dyDescent="0.35">
      <c r="A7" s="44" t="s">
        <v>4</v>
      </c>
      <c r="B7" s="45"/>
      <c r="C7" s="46"/>
      <c r="D7" s="9">
        <f>SUM(D9:D17)</f>
        <v>930000</v>
      </c>
      <c r="E7" s="7"/>
      <c r="F7" s="10" t="s">
        <v>5</v>
      </c>
    </row>
    <row r="8" spans="1:6" ht="37.799999999999997" customHeight="1" thickBot="1" x14ac:dyDescent="0.35">
      <c r="A8" s="11" t="s">
        <v>6</v>
      </c>
      <c r="B8" s="12" t="s">
        <v>7</v>
      </c>
      <c r="C8" s="12" t="s">
        <v>8</v>
      </c>
      <c r="D8" s="12" t="s">
        <v>9</v>
      </c>
      <c r="E8" s="7"/>
      <c r="F8" s="13"/>
    </row>
    <row r="9" spans="1:6" ht="37.799999999999997" customHeight="1" thickBot="1" x14ac:dyDescent="0.35">
      <c r="A9" s="11" t="s">
        <v>10</v>
      </c>
      <c r="B9" s="14">
        <v>1</v>
      </c>
      <c r="C9" s="14" t="s">
        <v>11</v>
      </c>
      <c r="D9" s="12">
        <v>75000</v>
      </c>
      <c r="E9" s="15"/>
      <c r="F9" s="13"/>
    </row>
    <row r="10" spans="1:6" ht="37.799999999999997" customHeight="1" thickBot="1" x14ac:dyDescent="0.35">
      <c r="A10" s="11" t="s">
        <v>12</v>
      </c>
      <c r="B10" s="14">
        <v>1</v>
      </c>
      <c r="C10" s="14" t="s">
        <v>11</v>
      </c>
      <c r="D10" s="12">
        <v>75000</v>
      </c>
      <c r="E10" s="7"/>
      <c r="F10" s="13"/>
    </row>
    <row r="11" spans="1:6" ht="37.799999999999997" customHeight="1" thickBot="1" x14ac:dyDescent="0.35">
      <c r="A11" s="11" t="s">
        <v>13</v>
      </c>
      <c r="B11" s="14">
        <v>1</v>
      </c>
      <c r="C11" s="14" t="s">
        <v>14</v>
      </c>
      <c r="D11" s="12">
        <v>300000</v>
      </c>
      <c r="E11" s="7"/>
      <c r="F11" s="13"/>
    </row>
    <row r="12" spans="1:6" ht="52.2" customHeight="1" thickBot="1" x14ac:dyDescent="0.35">
      <c r="A12" s="11" t="s">
        <v>15</v>
      </c>
      <c r="B12" s="14">
        <v>1</v>
      </c>
      <c r="C12" s="14" t="s">
        <v>16</v>
      </c>
      <c r="D12" s="12">
        <v>50000</v>
      </c>
      <c r="E12" s="7"/>
      <c r="F12" s="13"/>
    </row>
    <row r="13" spans="1:6" ht="37.799999999999997" customHeight="1" thickBot="1" x14ac:dyDescent="0.35">
      <c r="A13" s="11" t="s">
        <v>17</v>
      </c>
      <c r="B13" s="14">
        <v>1</v>
      </c>
      <c r="C13" s="14" t="s">
        <v>18</v>
      </c>
      <c r="D13" s="12">
        <v>170000</v>
      </c>
      <c r="E13" s="7"/>
      <c r="F13" s="13"/>
    </row>
    <row r="14" spans="1:6" ht="37.799999999999997" customHeight="1" thickBot="1" x14ac:dyDescent="0.35">
      <c r="A14" s="11" t="s">
        <v>19</v>
      </c>
      <c r="B14" s="14">
        <v>1</v>
      </c>
      <c r="C14" s="14" t="s">
        <v>20</v>
      </c>
      <c r="D14" s="12">
        <v>10000</v>
      </c>
      <c r="E14" s="7"/>
      <c r="F14" s="13"/>
    </row>
    <row r="15" spans="1:6" ht="37.799999999999997" customHeight="1" thickBot="1" x14ac:dyDescent="0.35">
      <c r="A15" s="11" t="s">
        <v>21</v>
      </c>
      <c r="B15" s="14">
        <v>1</v>
      </c>
      <c r="C15" s="14" t="s">
        <v>22</v>
      </c>
      <c r="D15" s="12">
        <v>125000</v>
      </c>
      <c r="E15" s="7"/>
      <c r="F15" s="13"/>
    </row>
    <row r="16" spans="1:6" ht="37.799999999999997" customHeight="1" thickBot="1" x14ac:dyDescent="0.35">
      <c r="A16" s="11" t="s">
        <v>23</v>
      </c>
      <c r="B16" s="14">
        <v>1</v>
      </c>
      <c r="C16" s="14" t="s">
        <v>16</v>
      </c>
      <c r="D16" s="12">
        <v>50000</v>
      </c>
      <c r="E16" s="7"/>
      <c r="F16" s="13"/>
    </row>
    <row r="17" spans="1:6" ht="37.799999999999997" customHeight="1" thickBot="1" x14ac:dyDescent="0.35">
      <c r="A17" s="11" t="s">
        <v>10</v>
      </c>
      <c r="B17" s="14">
        <v>1</v>
      </c>
      <c r="C17" s="14" t="s">
        <v>11</v>
      </c>
      <c r="D17" s="12">
        <v>75000</v>
      </c>
      <c r="E17" s="15"/>
      <c r="F17" s="13"/>
    </row>
    <row r="18" spans="1:6" ht="28.2" customHeight="1" thickBot="1" x14ac:dyDescent="0.35">
      <c r="A18" s="11" t="s">
        <v>61</v>
      </c>
      <c r="B18" s="14">
        <v>1</v>
      </c>
      <c r="C18" s="14" t="s">
        <v>63</v>
      </c>
      <c r="D18" s="12">
        <v>500000</v>
      </c>
      <c r="E18" s="7"/>
      <c r="F18" s="13"/>
    </row>
    <row r="19" spans="1:6" ht="30.6" thickBot="1" x14ac:dyDescent="0.35">
      <c r="A19" s="11" t="s">
        <v>62</v>
      </c>
      <c r="B19" s="14">
        <v>1</v>
      </c>
      <c r="C19" s="14" t="s">
        <v>64</v>
      </c>
      <c r="D19" s="12">
        <v>1500000</v>
      </c>
    </row>
  </sheetData>
  <mergeCells count="5">
    <mergeCell ref="A1:D1"/>
    <mergeCell ref="A2:D2"/>
    <mergeCell ref="A3:D3"/>
    <mergeCell ref="A6:C6"/>
    <mergeCell ref="A7:C7"/>
  </mergeCells>
  <phoneticPr fontId="6" type="noConversion"/>
  <hyperlinks>
    <hyperlink ref="F7" r:id="rId1" xr:uid="{B9DB30D5-E1A2-49F4-A180-C5A12A33C6F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2F50-B451-48B9-B92B-32F5EC889A00}">
  <dimension ref="A1:N28"/>
  <sheetViews>
    <sheetView tabSelected="1" topLeftCell="A4" zoomScaleNormal="100" workbookViewId="0">
      <selection activeCell="H11" sqref="H11"/>
    </sheetView>
  </sheetViews>
  <sheetFormatPr defaultRowHeight="14.4" x14ac:dyDescent="0.3"/>
  <cols>
    <col min="1" max="1" width="32.109375" customWidth="1"/>
    <col min="2" max="2" width="16" customWidth="1"/>
    <col min="3" max="14" width="9.88671875" customWidth="1"/>
  </cols>
  <sheetData>
    <row r="1" spans="1:14" x14ac:dyDescent="0.3">
      <c r="A1" s="28" t="s">
        <v>42</v>
      </c>
      <c r="B1" s="28" t="s">
        <v>50</v>
      </c>
      <c r="C1" s="23" t="s">
        <v>45</v>
      </c>
      <c r="D1" s="23" t="s">
        <v>46</v>
      </c>
      <c r="E1" s="23" t="s">
        <v>47</v>
      </c>
      <c r="F1" s="27" t="s">
        <v>48</v>
      </c>
      <c r="G1" s="27" t="s">
        <v>49</v>
      </c>
      <c r="H1" s="27" t="s">
        <v>51</v>
      </c>
      <c r="I1" s="23" t="s">
        <v>52</v>
      </c>
      <c r="J1" s="23" t="s">
        <v>53</v>
      </c>
      <c r="K1" s="23" t="s">
        <v>54</v>
      </c>
      <c r="L1" s="27" t="s">
        <v>55</v>
      </c>
      <c r="M1" s="27" t="s">
        <v>56</v>
      </c>
      <c r="N1" s="27" t="s">
        <v>57</v>
      </c>
    </row>
    <row r="2" spans="1:14" x14ac:dyDescent="0.3">
      <c r="A2" s="16" t="s">
        <v>39</v>
      </c>
      <c r="B2" s="17">
        <v>1259000</v>
      </c>
      <c r="C2" s="17">
        <v>350000</v>
      </c>
      <c r="D2" s="24">
        <f>C2*1.5</f>
        <v>525000</v>
      </c>
      <c r="E2" s="24">
        <f>D2*1.5</f>
        <v>787500</v>
      </c>
      <c r="F2" s="16">
        <f>E2*1.2</f>
        <v>945000</v>
      </c>
      <c r="G2" s="16">
        <v>1000000</v>
      </c>
      <c r="H2" s="17">
        <f>G2*1.1</f>
        <v>1100000</v>
      </c>
      <c r="I2" s="17">
        <v>1150000</v>
      </c>
      <c r="J2" s="17">
        <v>1200000</v>
      </c>
      <c r="K2" s="17">
        <v>1230000</v>
      </c>
      <c r="L2" s="17">
        <v>1259000</v>
      </c>
      <c r="M2" s="17">
        <v>1300000</v>
      </c>
      <c r="N2" s="17">
        <v>1350000</v>
      </c>
    </row>
    <row r="3" spans="1:14" x14ac:dyDescent="0.3">
      <c r="A3" s="16" t="s">
        <v>40</v>
      </c>
      <c r="B3" s="18">
        <v>614684</v>
      </c>
      <c r="C3" s="17">
        <f>C2*C5</f>
        <v>154000</v>
      </c>
      <c r="D3" s="17">
        <f t="shared" ref="D3:G3" si="0">D2*D5</f>
        <v>241500</v>
      </c>
      <c r="E3" s="17">
        <f t="shared" si="0"/>
        <v>362250</v>
      </c>
      <c r="F3" s="17">
        <f t="shared" si="0"/>
        <v>444150</v>
      </c>
      <c r="G3" s="17">
        <f t="shared" si="0"/>
        <v>480000</v>
      </c>
      <c r="H3" s="17">
        <f>H2*H5</f>
        <v>528000</v>
      </c>
      <c r="I3" s="29">
        <f>I2*I5</f>
        <v>563500</v>
      </c>
      <c r="J3" s="29">
        <f t="shared" ref="J3:N3" si="1">J2*J5</f>
        <v>588000</v>
      </c>
      <c r="K3" s="29">
        <f t="shared" si="1"/>
        <v>602700</v>
      </c>
      <c r="L3" s="29">
        <f t="shared" si="1"/>
        <v>616910</v>
      </c>
      <c r="M3" s="29">
        <f t="shared" si="1"/>
        <v>637000</v>
      </c>
      <c r="N3" s="29">
        <f t="shared" si="1"/>
        <v>661500</v>
      </c>
    </row>
    <row r="4" spans="1:14" x14ac:dyDescent="0.3">
      <c r="A4" s="16" t="s">
        <v>44</v>
      </c>
      <c r="B4" s="18">
        <f>B2-B3</f>
        <v>644316</v>
      </c>
      <c r="C4" s="17">
        <v>50000</v>
      </c>
      <c r="D4" s="24">
        <f t="shared" ref="D4:I4" si="2">D2-D3</f>
        <v>283500</v>
      </c>
      <c r="E4" s="24">
        <f t="shared" si="2"/>
        <v>425250</v>
      </c>
      <c r="F4" s="16">
        <f t="shared" si="2"/>
        <v>500850</v>
      </c>
      <c r="G4" s="16">
        <f t="shared" si="2"/>
        <v>520000</v>
      </c>
      <c r="H4" s="17">
        <f t="shared" si="2"/>
        <v>572000</v>
      </c>
      <c r="I4" s="24">
        <f t="shared" si="2"/>
        <v>586500</v>
      </c>
      <c r="J4" s="24">
        <f t="shared" ref="J4:N4" si="3">J2-J3</f>
        <v>612000</v>
      </c>
      <c r="K4" s="24">
        <f t="shared" si="3"/>
        <v>627300</v>
      </c>
      <c r="L4" s="24">
        <f t="shared" si="3"/>
        <v>642090</v>
      </c>
      <c r="M4" s="24">
        <f t="shared" si="3"/>
        <v>663000</v>
      </c>
      <c r="N4" s="24">
        <f t="shared" si="3"/>
        <v>688500</v>
      </c>
    </row>
    <row r="5" spans="1:14" x14ac:dyDescent="0.3">
      <c r="A5" s="16" t="s">
        <v>41</v>
      </c>
      <c r="B5" s="19">
        <f>B3/B2</f>
        <v>0.48823193010325655</v>
      </c>
      <c r="C5" s="19">
        <v>0.44</v>
      </c>
      <c r="D5" s="25">
        <v>0.46</v>
      </c>
      <c r="E5" s="25">
        <v>0.46</v>
      </c>
      <c r="F5" s="25">
        <v>0.47</v>
      </c>
      <c r="G5" s="25">
        <v>0.48</v>
      </c>
      <c r="H5" s="25">
        <v>0.48</v>
      </c>
      <c r="I5" s="25">
        <v>0.49</v>
      </c>
      <c r="J5" s="25">
        <v>0.49</v>
      </c>
      <c r="K5" s="25">
        <v>0.49</v>
      </c>
      <c r="L5" s="25">
        <v>0.49</v>
      </c>
      <c r="M5" s="25">
        <v>0.49</v>
      </c>
      <c r="N5" s="25">
        <v>0.49</v>
      </c>
    </row>
    <row r="6" spans="1:14" x14ac:dyDescent="0.3">
      <c r="A6" s="16"/>
      <c r="B6" s="19"/>
      <c r="H6" s="26"/>
    </row>
    <row r="7" spans="1:14" x14ac:dyDescent="0.3">
      <c r="A7" s="20" t="s">
        <v>24</v>
      </c>
      <c r="B7" s="21">
        <f t="shared" ref="B7:N7" si="4">SUM(B8:B23)</f>
        <v>413121.93</v>
      </c>
      <c r="C7" s="21">
        <f t="shared" si="4"/>
        <v>104766.93</v>
      </c>
      <c r="D7" s="21">
        <f t="shared" si="4"/>
        <v>174704.43</v>
      </c>
      <c r="E7" s="21">
        <f t="shared" si="4"/>
        <v>237685.68</v>
      </c>
      <c r="F7" s="21">
        <f t="shared" si="4"/>
        <v>264224.43</v>
      </c>
      <c r="G7" s="21">
        <f t="shared" si="4"/>
        <v>273491.93</v>
      </c>
      <c r="H7" s="21">
        <f t="shared" si="4"/>
        <v>290341.93</v>
      </c>
      <c r="I7" s="21">
        <f t="shared" si="4"/>
        <v>298766.93</v>
      </c>
      <c r="J7" s="21">
        <f t="shared" si="4"/>
        <v>307191.93</v>
      </c>
      <c r="K7" s="21">
        <f t="shared" si="4"/>
        <v>312246.93</v>
      </c>
      <c r="L7" s="21">
        <f t="shared" si="4"/>
        <v>317133.43</v>
      </c>
      <c r="M7" s="21">
        <f t="shared" si="4"/>
        <v>324041.93</v>
      </c>
      <c r="N7" s="21">
        <f t="shared" si="4"/>
        <v>375966.93</v>
      </c>
    </row>
    <row r="8" spans="1:14" x14ac:dyDescent="0.3">
      <c r="A8" s="16" t="s">
        <v>25</v>
      </c>
      <c r="B8" s="18">
        <v>75000</v>
      </c>
      <c r="C8" s="18"/>
      <c r="D8" s="18">
        <v>55000</v>
      </c>
      <c r="E8" s="18">
        <v>55000</v>
      </c>
      <c r="F8" s="18">
        <v>55000</v>
      </c>
      <c r="G8" s="18">
        <v>55000</v>
      </c>
      <c r="H8" s="18">
        <v>55000</v>
      </c>
      <c r="I8" s="18">
        <v>55000</v>
      </c>
      <c r="J8" s="18">
        <v>55000</v>
      </c>
      <c r="K8" s="18">
        <v>55000</v>
      </c>
      <c r="L8" s="18">
        <v>55000</v>
      </c>
      <c r="M8" s="18">
        <v>55000</v>
      </c>
      <c r="N8" s="18">
        <v>55000</v>
      </c>
    </row>
    <row r="9" spans="1:14" x14ac:dyDescent="0.3">
      <c r="A9" s="16" t="s">
        <v>26</v>
      </c>
      <c r="B9" s="18">
        <v>7000</v>
      </c>
      <c r="C9" s="18"/>
      <c r="D9" s="18">
        <v>4500</v>
      </c>
      <c r="E9" s="18">
        <v>4500</v>
      </c>
      <c r="F9" s="18">
        <v>4500</v>
      </c>
      <c r="G9" s="18">
        <v>4500</v>
      </c>
      <c r="H9" s="18">
        <v>4500</v>
      </c>
      <c r="I9" s="18">
        <v>4500</v>
      </c>
      <c r="J9" s="18">
        <v>4500</v>
      </c>
      <c r="K9" s="18">
        <v>4500</v>
      </c>
      <c r="L9" s="18">
        <v>4500</v>
      </c>
      <c r="M9" s="18">
        <v>4500</v>
      </c>
      <c r="N9" s="18">
        <v>4500</v>
      </c>
    </row>
    <row r="10" spans="1:14" x14ac:dyDescent="0.3">
      <c r="A10" s="16" t="s">
        <v>27</v>
      </c>
      <c r="B10" s="18">
        <v>1500</v>
      </c>
      <c r="C10" s="18"/>
      <c r="D10" s="18">
        <v>1500</v>
      </c>
      <c r="E10" s="18">
        <v>1500</v>
      </c>
      <c r="F10" s="18">
        <v>1500</v>
      </c>
      <c r="G10" s="18">
        <v>1500</v>
      </c>
      <c r="H10" s="18">
        <v>1500</v>
      </c>
      <c r="I10" s="18">
        <v>1500</v>
      </c>
      <c r="J10" s="18">
        <v>1500</v>
      </c>
      <c r="K10" s="18">
        <v>1500</v>
      </c>
      <c r="L10" s="18">
        <v>1500</v>
      </c>
      <c r="M10" s="18">
        <v>1500</v>
      </c>
      <c r="N10" s="18">
        <v>1500</v>
      </c>
    </row>
    <row r="11" spans="1:14" x14ac:dyDescent="0.3">
      <c r="A11" s="16" t="s">
        <v>28</v>
      </c>
      <c r="B11" s="18">
        <f>B2*0.05</f>
        <v>62950</v>
      </c>
      <c r="C11" s="18"/>
      <c r="D11" s="18"/>
      <c r="E11" s="18">
        <f>E2*0.05</f>
        <v>39375</v>
      </c>
      <c r="F11" s="18">
        <f>F2*0.05</f>
        <v>47250</v>
      </c>
      <c r="G11" s="18">
        <f>G2*0.05</f>
        <v>50000</v>
      </c>
      <c r="H11" s="18">
        <f>H2*0.05</f>
        <v>55000</v>
      </c>
      <c r="I11" s="18">
        <f t="shared" ref="I11:N11" si="5">I2*0.05</f>
        <v>57500</v>
      </c>
      <c r="J11" s="18">
        <f t="shared" si="5"/>
        <v>60000</v>
      </c>
      <c r="K11" s="18">
        <f t="shared" si="5"/>
        <v>61500</v>
      </c>
      <c r="L11" s="18">
        <f t="shared" si="5"/>
        <v>62950</v>
      </c>
      <c r="M11" s="18">
        <f t="shared" si="5"/>
        <v>65000</v>
      </c>
      <c r="N11" s="18">
        <f t="shared" si="5"/>
        <v>67500</v>
      </c>
    </row>
    <row r="12" spans="1:14" x14ac:dyDescent="0.3">
      <c r="A12" s="16" t="s">
        <v>29</v>
      </c>
      <c r="B12" s="18">
        <v>2500</v>
      </c>
      <c r="C12" s="18"/>
      <c r="D12" s="18">
        <v>2500</v>
      </c>
      <c r="E12" s="18">
        <v>2500</v>
      </c>
      <c r="F12" s="18">
        <v>2500</v>
      </c>
      <c r="G12" s="18">
        <v>2500</v>
      </c>
      <c r="H12" s="18">
        <v>2500</v>
      </c>
      <c r="I12" s="18">
        <v>2500</v>
      </c>
      <c r="J12" s="18">
        <v>2500</v>
      </c>
      <c r="K12" s="18">
        <v>2500</v>
      </c>
      <c r="L12" s="18">
        <v>2500</v>
      </c>
      <c r="M12" s="18">
        <v>2500</v>
      </c>
      <c r="N12" s="18">
        <v>2500</v>
      </c>
    </row>
    <row r="13" spans="1:14" x14ac:dyDescent="0.3">
      <c r="A13" s="16" t="s">
        <v>30</v>
      </c>
      <c r="B13" s="18">
        <v>1290</v>
      </c>
      <c r="C13" s="18">
        <v>1290</v>
      </c>
      <c r="D13" s="18">
        <v>1290</v>
      </c>
      <c r="E13" s="18">
        <v>1290</v>
      </c>
      <c r="F13" s="18">
        <v>1290</v>
      </c>
      <c r="G13" s="18">
        <v>1290</v>
      </c>
      <c r="H13" s="18">
        <v>1290</v>
      </c>
      <c r="I13" s="18">
        <v>1290</v>
      </c>
      <c r="J13" s="18">
        <v>1290</v>
      </c>
      <c r="K13" s="18">
        <v>1290</v>
      </c>
      <c r="L13" s="18">
        <v>1290</v>
      </c>
      <c r="M13" s="18">
        <v>1290</v>
      </c>
      <c r="N13" s="18">
        <v>1290</v>
      </c>
    </row>
    <row r="14" spans="1:14" x14ac:dyDescent="0.3">
      <c r="A14" s="16" t="s">
        <v>31</v>
      </c>
      <c r="B14" s="18">
        <v>2200</v>
      </c>
      <c r="C14" s="18"/>
      <c r="D14" s="18">
        <v>2200</v>
      </c>
      <c r="E14" s="18">
        <v>2200</v>
      </c>
      <c r="F14" s="18">
        <v>2200</v>
      </c>
      <c r="G14" s="18">
        <v>2200</v>
      </c>
      <c r="H14" s="18">
        <v>2200</v>
      </c>
      <c r="I14" s="18">
        <v>2200</v>
      </c>
      <c r="J14" s="18">
        <v>2200</v>
      </c>
      <c r="K14" s="18">
        <v>2200</v>
      </c>
      <c r="L14" s="18">
        <v>2200</v>
      </c>
      <c r="M14" s="18">
        <v>2200</v>
      </c>
      <c r="N14" s="18">
        <v>2200</v>
      </c>
    </row>
    <row r="15" spans="1:14" x14ac:dyDescent="0.3">
      <c r="A15" s="16" t="s">
        <v>32</v>
      </c>
      <c r="B15" s="18">
        <f t="shared" ref="B15" si="6">B2*0.02</f>
        <v>25180</v>
      </c>
      <c r="C15" s="18">
        <f>C2*0.0185</f>
        <v>6475</v>
      </c>
      <c r="D15" s="18">
        <f t="shared" ref="D15:M15" si="7">D2*0.0185</f>
        <v>9712.5</v>
      </c>
      <c r="E15" s="18">
        <f t="shared" si="7"/>
        <v>14568.75</v>
      </c>
      <c r="F15" s="18">
        <f t="shared" si="7"/>
        <v>17482.5</v>
      </c>
      <c r="G15" s="18">
        <f t="shared" si="7"/>
        <v>18500</v>
      </c>
      <c r="H15" s="18">
        <f t="shared" si="7"/>
        <v>20350</v>
      </c>
      <c r="I15" s="18">
        <f t="shared" si="7"/>
        <v>21275</v>
      </c>
      <c r="J15" s="18">
        <f t="shared" si="7"/>
        <v>22200</v>
      </c>
      <c r="K15" s="18">
        <f t="shared" si="7"/>
        <v>22755</v>
      </c>
      <c r="L15" s="18">
        <f t="shared" si="7"/>
        <v>23291.5</v>
      </c>
      <c r="M15" s="18">
        <f t="shared" si="7"/>
        <v>24050</v>
      </c>
      <c r="N15" s="18">
        <f>N2*0.0185</f>
        <v>24975</v>
      </c>
    </row>
    <row r="16" spans="1:14" x14ac:dyDescent="0.3">
      <c r="A16" s="16" t="s">
        <v>33</v>
      </c>
      <c r="B16" s="18">
        <v>1000</v>
      </c>
      <c r="C16" s="18"/>
      <c r="D16" s="18">
        <v>1000</v>
      </c>
      <c r="E16" s="18">
        <v>1000</v>
      </c>
      <c r="F16" s="18">
        <v>1000</v>
      </c>
      <c r="G16" s="18">
        <v>1000</v>
      </c>
      <c r="H16" s="18">
        <v>1000</v>
      </c>
      <c r="I16" s="18">
        <v>1000</v>
      </c>
      <c r="J16" s="18">
        <v>1000</v>
      </c>
      <c r="K16" s="18">
        <v>1000</v>
      </c>
      <c r="L16" s="18">
        <v>1000</v>
      </c>
      <c r="M16" s="18">
        <v>1000</v>
      </c>
      <c r="N16" s="18">
        <v>1000</v>
      </c>
    </row>
    <row r="17" spans="1:14" x14ac:dyDescent="0.3">
      <c r="A17" s="16" t="s">
        <v>34</v>
      </c>
      <c r="B17" s="18">
        <v>20000</v>
      </c>
      <c r="C17" s="18"/>
      <c r="D17" s="18"/>
      <c r="E17" s="18">
        <v>20000</v>
      </c>
      <c r="F17" s="18">
        <v>20000</v>
      </c>
      <c r="G17" s="18">
        <v>20000</v>
      </c>
      <c r="H17" s="18">
        <v>20000</v>
      </c>
      <c r="I17" s="18">
        <v>20000</v>
      </c>
      <c r="J17" s="18">
        <v>20000</v>
      </c>
      <c r="K17" s="18">
        <v>20000</v>
      </c>
      <c r="L17" s="18">
        <v>20000</v>
      </c>
      <c r="M17" s="18">
        <v>20000</v>
      </c>
      <c r="N17" s="18">
        <v>20000</v>
      </c>
    </row>
    <row r="18" spans="1:14" x14ac:dyDescent="0.3">
      <c r="A18" s="16" t="s">
        <v>35</v>
      </c>
      <c r="B18" s="18">
        <v>4501.93</v>
      </c>
      <c r="C18" s="18">
        <v>4501.93</v>
      </c>
      <c r="D18" s="18">
        <v>4501.93</v>
      </c>
      <c r="E18" s="18">
        <v>4501.93</v>
      </c>
      <c r="F18" s="18">
        <v>4501.93</v>
      </c>
      <c r="G18" s="18">
        <v>4501.93</v>
      </c>
      <c r="H18" s="18">
        <v>4501.93</v>
      </c>
      <c r="I18" s="18">
        <v>4501.93</v>
      </c>
      <c r="J18" s="18">
        <v>4501.93</v>
      </c>
      <c r="K18" s="18">
        <v>4501.93</v>
      </c>
      <c r="L18" s="18">
        <v>4501.93</v>
      </c>
      <c r="M18" s="18">
        <v>4501.93</v>
      </c>
      <c r="N18" s="18">
        <v>4501.93</v>
      </c>
    </row>
    <row r="19" spans="1:14" x14ac:dyDescent="0.3">
      <c r="A19" s="16" t="s">
        <v>66</v>
      </c>
      <c r="B19" s="18">
        <v>10000</v>
      </c>
      <c r="C19" s="18">
        <v>10000</v>
      </c>
      <c r="D19" s="18">
        <v>10000</v>
      </c>
      <c r="E19" s="18">
        <v>10000</v>
      </c>
      <c r="F19" s="18">
        <v>10000</v>
      </c>
      <c r="G19" s="18">
        <v>10000</v>
      </c>
      <c r="H19" s="18">
        <v>10000</v>
      </c>
      <c r="I19" s="18">
        <v>10000</v>
      </c>
      <c r="J19" s="18">
        <v>10000</v>
      </c>
      <c r="K19" s="18">
        <v>10000</v>
      </c>
      <c r="L19" s="18">
        <v>10000</v>
      </c>
      <c r="M19" s="18">
        <v>10000</v>
      </c>
      <c r="N19" s="18">
        <v>10000</v>
      </c>
    </row>
    <row r="20" spans="1:14" x14ac:dyDescent="0.3">
      <c r="A20" s="16" t="s">
        <v>36</v>
      </c>
      <c r="B20" s="18">
        <v>180000</v>
      </c>
      <c r="C20" s="18">
        <v>80000</v>
      </c>
      <c r="D20" s="18">
        <v>80000</v>
      </c>
      <c r="E20" s="18">
        <v>78750</v>
      </c>
      <c r="F20" s="18">
        <v>94500</v>
      </c>
      <c r="G20" s="18">
        <f>G2*0.1</f>
        <v>100000</v>
      </c>
      <c r="H20" s="18">
        <f t="shared" ref="H20:N20" si="8">H2*0.1</f>
        <v>110000</v>
      </c>
      <c r="I20" s="18">
        <f t="shared" si="8"/>
        <v>115000</v>
      </c>
      <c r="J20" s="18">
        <f t="shared" si="8"/>
        <v>120000</v>
      </c>
      <c r="K20" s="18">
        <f t="shared" si="8"/>
        <v>123000</v>
      </c>
      <c r="L20" s="18">
        <f t="shared" si="8"/>
        <v>125900</v>
      </c>
      <c r="M20" s="18">
        <f t="shared" si="8"/>
        <v>130000</v>
      </c>
      <c r="N20" s="18">
        <f t="shared" si="8"/>
        <v>135000</v>
      </c>
    </row>
    <row r="21" spans="1:14" x14ac:dyDescent="0.3">
      <c r="A21" s="16" t="s">
        <v>37</v>
      </c>
      <c r="B21" s="18">
        <v>10000</v>
      </c>
      <c r="C21" s="18">
        <v>2500</v>
      </c>
      <c r="D21" s="18">
        <v>2500</v>
      </c>
      <c r="E21" s="18">
        <v>2500</v>
      </c>
      <c r="F21" s="18">
        <v>2500</v>
      </c>
      <c r="G21" s="18">
        <v>2500</v>
      </c>
      <c r="H21" s="18">
        <v>2500</v>
      </c>
      <c r="I21" s="18">
        <v>2500</v>
      </c>
      <c r="J21" s="18">
        <v>2500</v>
      </c>
      <c r="K21" s="18">
        <v>2500</v>
      </c>
      <c r="L21" s="18">
        <v>2500</v>
      </c>
      <c r="M21" s="18">
        <v>2500</v>
      </c>
      <c r="N21" s="18">
        <v>2500</v>
      </c>
    </row>
    <row r="22" spans="1:14" x14ac:dyDescent="0.3">
      <c r="A22" s="16" t="s">
        <v>65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v>43500</v>
      </c>
    </row>
    <row r="23" spans="1:14" x14ac:dyDescent="0.3">
      <c r="A23" s="16" t="s">
        <v>38</v>
      </c>
      <c r="B23" s="18">
        <v>10000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x14ac:dyDescent="0.3">
      <c r="A24" s="16" t="s">
        <v>43</v>
      </c>
      <c r="B24" s="22">
        <f t="shared" ref="B24:N24" si="9">B3-B7</f>
        <v>201562.07</v>
      </c>
      <c r="C24" s="22">
        <f t="shared" si="9"/>
        <v>49233.070000000007</v>
      </c>
      <c r="D24" s="22">
        <f t="shared" si="9"/>
        <v>66795.570000000007</v>
      </c>
      <c r="E24" s="22">
        <f t="shared" si="9"/>
        <v>124564.32</v>
      </c>
      <c r="F24" s="16">
        <f t="shared" si="9"/>
        <v>179925.57</v>
      </c>
      <c r="G24" s="22">
        <f t="shared" si="9"/>
        <v>206508.07</v>
      </c>
      <c r="H24" s="22">
        <f t="shared" si="9"/>
        <v>237658.07</v>
      </c>
      <c r="I24" s="22">
        <f t="shared" si="9"/>
        <v>264733.07</v>
      </c>
      <c r="J24" s="22">
        <f t="shared" si="9"/>
        <v>280808.07</v>
      </c>
      <c r="K24" s="22">
        <f t="shared" si="9"/>
        <v>290453.07</v>
      </c>
      <c r="L24" s="22">
        <f t="shared" si="9"/>
        <v>299776.57</v>
      </c>
      <c r="M24" s="22">
        <f t="shared" si="9"/>
        <v>312958.07</v>
      </c>
      <c r="N24" s="22">
        <f t="shared" si="9"/>
        <v>285533.07</v>
      </c>
    </row>
    <row r="25" spans="1:14" x14ac:dyDescent="0.3">
      <c r="A25" s="30" t="s">
        <v>58</v>
      </c>
      <c r="B25" s="22">
        <f>B24*12</f>
        <v>2418744.84</v>
      </c>
      <c r="L25" s="31">
        <f>SUM(L9:L20)</f>
        <v>259633.43</v>
      </c>
    </row>
    <row r="26" spans="1:14" x14ac:dyDescent="0.3">
      <c r="A26" s="30" t="s">
        <v>59</v>
      </c>
      <c r="B26" s="22">
        <f>SUM(C24:N24)</f>
        <v>2598946.5900000003</v>
      </c>
      <c r="L26">
        <f>L25/L2</f>
        <v>0.20622194598888005</v>
      </c>
    </row>
    <row r="27" spans="1:14" x14ac:dyDescent="0.3">
      <c r="A27" s="30" t="s">
        <v>60</v>
      </c>
      <c r="B27" s="24">
        <v>3000000</v>
      </c>
    </row>
    <row r="28" spans="1:14" x14ac:dyDescent="0.3">
      <c r="A28" s="30"/>
      <c r="B28" s="25">
        <f>B26/B27</f>
        <v>0.86631553000000006</v>
      </c>
    </row>
  </sheetData>
  <phoneticPr fontId="6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Инвестиции</vt:lpstr>
      <vt:lpstr>Прогноз затрат и выручка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TechStore</dc:creator>
  <cp:lastModifiedBy>Денис Пологрудов</cp:lastModifiedBy>
  <dcterms:created xsi:type="dcterms:W3CDTF">2025-04-23T09:04:35Z</dcterms:created>
  <dcterms:modified xsi:type="dcterms:W3CDTF">2025-08-08T08:48:33Z</dcterms:modified>
</cp:coreProperties>
</file>