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Хозяин\Desktop\"/>
    </mc:Choice>
  </mc:AlternateContent>
  <xr:revisionPtr revIDLastSave="0" documentId="13_ncr:1_{D664433F-718B-48ED-8248-7C7419F1A082}" xr6:coauthVersionLast="47" xr6:coauthVersionMax="47" xr10:uidLastSave="{00000000-0000-0000-0000-000000000000}"/>
  <workbookProtection workbookAlgorithmName="SHA-512" workbookHashValue="sa7LogoFrfuGw7yD8wh4hvchN2G3QlvYDTCfQLdSVxP67gmBM47bR+wuFy6H0DkUu+Vn2+hVpY2s0+a5xs1LMw==" workbookSaltValue="YINKxW9oe20TYrTwn9XjVA==" workbookSpinCount="100000" lockStructure="1"/>
  <bookViews>
    <workbookView xWindow="-108" yWindow="-108" windowWidth="23256" windowHeight="12576" tabRatio="863" activeTab="2" xr2:uid="{00000000-000D-0000-FFFF-FFFF00000000}"/>
  </bookViews>
  <sheets>
    <sheet name="Параметры проекта" sheetId="34" r:id="rId1"/>
    <sheet name="Исх (Данные)" sheetId="35" r:id="rId2"/>
    <sheet name="Финансовая модель" sheetId="33" r:id="rId3"/>
    <sheet name="Продажи 2024" sheetId="3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4" i="36" l="1"/>
  <c r="P104" i="36"/>
  <c r="J104" i="36"/>
  <c r="D104" i="36"/>
  <c r="F103" i="36"/>
  <c r="E103" i="36"/>
  <c r="D103" i="36"/>
  <c r="F102" i="36"/>
  <c r="E102" i="36"/>
  <c r="D102" i="36"/>
  <c r="F101" i="36"/>
  <c r="E101" i="36"/>
  <c r="D101" i="36"/>
  <c r="X100" i="36"/>
  <c r="W100" i="36"/>
  <c r="V100" i="36"/>
  <c r="R100" i="36"/>
  <c r="Q100" i="36"/>
  <c r="P100" i="36"/>
  <c r="L100" i="36"/>
  <c r="K100" i="36"/>
  <c r="J100" i="36"/>
  <c r="F100" i="36"/>
  <c r="E100" i="36"/>
  <c r="D100" i="36"/>
  <c r="X99" i="36"/>
  <c r="R99" i="36"/>
  <c r="L99" i="36"/>
  <c r="F99" i="36"/>
  <c r="X98" i="36"/>
  <c r="R98" i="36"/>
  <c r="L98" i="36"/>
  <c r="F98" i="36"/>
  <c r="X97" i="36"/>
  <c r="R97" i="36"/>
  <c r="L97" i="36"/>
  <c r="F97" i="36"/>
  <c r="X96" i="36"/>
  <c r="R96" i="36"/>
  <c r="L96" i="36"/>
  <c r="F96" i="36"/>
  <c r="X95" i="36"/>
  <c r="R95" i="36"/>
  <c r="L95" i="36"/>
  <c r="F95" i="36"/>
  <c r="X94" i="36"/>
  <c r="R94" i="36"/>
  <c r="L94" i="36"/>
  <c r="F94" i="36"/>
  <c r="X93" i="36"/>
  <c r="R93" i="36"/>
  <c r="L93" i="36"/>
  <c r="F93" i="36"/>
  <c r="X92" i="36"/>
  <c r="R92" i="36"/>
  <c r="L92" i="36"/>
  <c r="F92" i="36"/>
  <c r="X91" i="36"/>
  <c r="R91" i="36"/>
  <c r="L91" i="36"/>
  <c r="F91" i="36"/>
  <c r="X90" i="36"/>
  <c r="R90" i="36"/>
  <c r="L90" i="36"/>
  <c r="F90" i="36"/>
  <c r="X89" i="36"/>
  <c r="R89" i="36"/>
  <c r="L89" i="36"/>
  <c r="F89" i="36"/>
  <c r="X88" i="36"/>
  <c r="R88" i="36"/>
  <c r="L88" i="36"/>
  <c r="F88" i="36"/>
  <c r="X87" i="36"/>
  <c r="R87" i="36"/>
  <c r="L87" i="36"/>
  <c r="F87" i="36"/>
  <c r="X86" i="36"/>
  <c r="R86" i="36"/>
  <c r="L86" i="36"/>
  <c r="F86" i="36"/>
  <c r="X85" i="36"/>
  <c r="R85" i="36"/>
  <c r="L85" i="36"/>
  <c r="F85" i="36"/>
  <c r="X84" i="36"/>
  <c r="R84" i="36"/>
  <c r="L84" i="36"/>
  <c r="F84" i="36"/>
  <c r="X83" i="36"/>
  <c r="R83" i="36"/>
  <c r="L83" i="36"/>
  <c r="F83" i="36"/>
  <c r="X82" i="36"/>
  <c r="R82" i="36"/>
  <c r="L82" i="36"/>
  <c r="F82" i="36"/>
  <c r="X81" i="36"/>
  <c r="R81" i="36"/>
  <c r="L81" i="36"/>
  <c r="F81" i="36"/>
  <c r="X80" i="36"/>
  <c r="R80" i="36"/>
  <c r="L80" i="36"/>
  <c r="F80" i="36"/>
  <c r="X79" i="36"/>
  <c r="R79" i="36"/>
  <c r="L79" i="36"/>
  <c r="F79" i="36"/>
  <c r="X78" i="36"/>
  <c r="R78" i="36"/>
  <c r="L78" i="36"/>
  <c r="F78" i="36"/>
  <c r="X77" i="36"/>
  <c r="R77" i="36"/>
  <c r="L77" i="36"/>
  <c r="F77" i="36"/>
  <c r="X76" i="36"/>
  <c r="R76" i="36"/>
  <c r="L76" i="36"/>
  <c r="F76" i="36"/>
  <c r="X75" i="36"/>
  <c r="R75" i="36"/>
  <c r="L75" i="36"/>
  <c r="F75" i="36"/>
  <c r="X74" i="36"/>
  <c r="R74" i="36"/>
  <c r="L74" i="36"/>
  <c r="F74" i="36"/>
  <c r="X73" i="36"/>
  <c r="R73" i="36"/>
  <c r="L73" i="36"/>
  <c r="F73" i="36"/>
  <c r="X72" i="36"/>
  <c r="R72" i="36"/>
  <c r="L72" i="36"/>
  <c r="F72" i="36"/>
  <c r="X71" i="36"/>
  <c r="R71" i="36"/>
  <c r="L71" i="36"/>
  <c r="F71" i="36"/>
  <c r="X70" i="36"/>
  <c r="R70" i="36"/>
  <c r="L70" i="36"/>
  <c r="F70" i="36"/>
  <c r="X69" i="36"/>
  <c r="R69" i="36"/>
  <c r="L69" i="36"/>
  <c r="F69" i="36"/>
  <c r="X68" i="36"/>
  <c r="R68" i="36"/>
  <c r="L68" i="36"/>
  <c r="F68" i="36"/>
  <c r="X67" i="36"/>
  <c r="R67" i="36"/>
  <c r="L67" i="36"/>
  <c r="F67" i="36"/>
  <c r="X66" i="36"/>
  <c r="R66" i="36"/>
  <c r="L66" i="36"/>
  <c r="F66" i="36"/>
  <c r="X65" i="36"/>
  <c r="R65" i="36"/>
  <c r="L65" i="36"/>
  <c r="F65" i="36"/>
  <c r="X64" i="36"/>
  <c r="R64" i="36"/>
  <c r="L64" i="36"/>
  <c r="F64" i="36"/>
  <c r="X63" i="36"/>
  <c r="R63" i="36"/>
  <c r="L63" i="36"/>
  <c r="F63" i="36"/>
  <c r="X62" i="36"/>
  <c r="R62" i="36"/>
  <c r="L62" i="36"/>
  <c r="F62" i="36"/>
  <c r="X61" i="36"/>
  <c r="R61" i="36"/>
  <c r="L61" i="36"/>
  <c r="F61" i="36"/>
  <c r="X60" i="36"/>
  <c r="R60" i="36"/>
  <c r="L60" i="36"/>
  <c r="F60" i="36"/>
  <c r="X59" i="36"/>
  <c r="R59" i="36"/>
  <c r="L59" i="36"/>
  <c r="F59" i="36"/>
  <c r="X58" i="36"/>
  <c r="R58" i="36"/>
  <c r="L58" i="36"/>
  <c r="F58" i="36"/>
  <c r="X57" i="36"/>
  <c r="R57" i="36"/>
  <c r="L57" i="36"/>
  <c r="F57" i="36"/>
  <c r="X56" i="36"/>
  <c r="R56" i="36"/>
  <c r="A56" i="36"/>
  <c r="X55" i="36"/>
  <c r="R55" i="36"/>
  <c r="A55" i="36"/>
  <c r="X54" i="36"/>
  <c r="R54" i="36"/>
  <c r="L54" i="36"/>
  <c r="F54" i="36"/>
  <c r="X53" i="36"/>
  <c r="R53" i="36"/>
  <c r="L53" i="36"/>
  <c r="F53" i="36"/>
  <c r="X52" i="36"/>
  <c r="R52" i="36"/>
  <c r="L52" i="36"/>
  <c r="F52" i="36"/>
  <c r="X51" i="36"/>
  <c r="R51" i="36"/>
  <c r="L51" i="36"/>
  <c r="F51" i="36"/>
  <c r="X50" i="36"/>
  <c r="R50" i="36"/>
  <c r="L50" i="36"/>
  <c r="F50" i="36"/>
  <c r="X49" i="36"/>
  <c r="R49" i="36"/>
  <c r="L49" i="36"/>
  <c r="F49" i="36"/>
  <c r="X48" i="36"/>
  <c r="R48" i="36"/>
  <c r="L48" i="36"/>
  <c r="F48" i="36"/>
  <c r="X47" i="36"/>
  <c r="R47" i="36"/>
  <c r="L47" i="36"/>
  <c r="F47" i="36"/>
  <c r="X46" i="36"/>
  <c r="R46" i="36"/>
  <c r="L46" i="36"/>
  <c r="F46" i="36"/>
  <c r="X45" i="36"/>
  <c r="R45" i="36"/>
  <c r="L45" i="36"/>
  <c r="F45" i="36"/>
  <c r="X44" i="36"/>
  <c r="R44" i="36"/>
  <c r="L44" i="36"/>
  <c r="F44" i="36"/>
  <c r="X43" i="36"/>
  <c r="R43" i="36"/>
  <c r="L43" i="36"/>
  <c r="F43" i="36"/>
  <c r="X42" i="36"/>
  <c r="R42" i="36"/>
  <c r="L42" i="36"/>
  <c r="F42" i="36"/>
  <c r="X41" i="36"/>
  <c r="R41" i="36"/>
  <c r="L41" i="36"/>
  <c r="F41" i="36"/>
  <c r="X40" i="36"/>
  <c r="R40" i="36"/>
  <c r="L40" i="36"/>
  <c r="F40" i="36"/>
  <c r="X39" i="36"/>
  <c r="R39" i="36"/>
  <c r="L39" i="36"/>
  <c r="F39" i="36"/>
  <c r="X38" i="36"/>
  <c r="R38" i="36"/>
  <c r="L38" i="36"/>
  <c r="F38" i="36"/>
  <c r="X37" i="36"/>
  <c r="R37" i="36"/>
  <c r="L37" i="36"/>
  <c r="F37" i="36"/>
  <c r="X36" i="36"/>
  <c r="R36" i="36"/>
  <c r="L36" i="36"/>
  <c r="F36" i="36"/>
  <c r="X35" i="36"/>
  <c r="R35" i="36"/>
  <c r="L35" i="36"/>
  <c r="F35" i="36"/>
  <c r="X34" i="36"/>
  <c r="R34" i="36"/>
  <c r="L34" i="36"/>
  <c r="F34" i="36"/>
  <c r="X33" i="36"/>
  <c r="R33" i="36"/>
  <c r="L33" i="36"/>
  <c r="F33" i="36"/>
  <c r="X32" i="36"/>
  <c r="R32" i="36"/>
  <c r="L32" i="36"/>
  <c r="F32" i="36"/>
  <c r="X31" i="36"/>
  <c r="R31" i="36"/>
  <c r="L31" i="36"/>
  <c r="F31" i="36"/>
  <c r="X30" i="36"/>
  <c r="R30" i="36"/>
  <c r="L30" i="36"/>
  <c r="F30" i="36"/>
  <c r="X29" i="36"/>
  <c r="R29" i="36"/>
  <c r="L29" i="36"/>
  <c r="F29" i="36"/>
  <c r="X28" i="36"/>
  <c r="R28" i="36"/>
  <c r="L28" i="36"/>
  <c r="F28" i="36"/>
  <c r="X27" i="36"/>
  <c r="R27" i="36"/>
  <c r="L27" i="36"/>
  <c r="F27" i="36"/>
  <c r="X26" i="36"/>
  <c r="R26" i="36"/>
  <c r="L26" i="36"/>
  <c r="F26" i="36"/>
  <c r="X25" i="36"/>
  <c r="R25" i="36"/>
  <c r="L25" i="36"/>
  <c r="F25" i="36"/>
  <c r="X24" i="36"/>
  <c r="R24" i="36"/>
  <c r="L24" i="36"/>
  <c r="F24" i="36"/>
  <c r="X23" i="36"/>
  <c r="R23" i="36"/>
  <c r="L23" i="36"/>
  <c r="F23" i="36"/>
  <c r="X22" i="36"/>
  <c r="R22" i="36"/>
  <c r="L22" i="36"/>
  <c r="F22" i="36"/>
  <c r="X21" i="36"/>
  <c r="R21" i="36"/>
  <c r="L21" i="36"/>
  <c r="F21" i="36"/>
  <c r="X20" i="36"/>
  <c r="R20" i="36"/>
  <c r="L20" i="36"/>
  <c r="F20" i="36"/>
  <c r="X19" i="36"/>
  <c r="R19" i="36"/>
  <c r="L19" i="36"/>
  <c r="F19" i="36"/>
  <c r="X18" i="36"/>
  <c r="R18" i="36"/>
  <c r="L18" i="36"/>
  <c r="F18" i="36"/>
  <c r="X17" i="36"/>
  <c r="R17" i="36"/>
  <c r="L17" i="36"/>
  <c r="F17" i="36"/>
  <c r="X16" i="36"/>
  <c r="R16" i="36"/>
  <c r="L16" i="36"/>
  <c r="F16" i="36"/>
  <c r="X15" i="36"/>
  <c r="R15" i="36"/>
  <c r="L15" i="36"/>
  <c r="F15" i="36"/>
  <c r="X14" i="36"/>
  <c r="R14" i="36"/>
  <c r="L14" i="36"/>
  <c r="F14" i="36"/>
  <c r="X13" i="36"/>
  <c r="R13" i="36"/>
  <c r="L13" i="36"/>
  <c r="F13" i="36"/>
  <c r="X12" i="36"/>
  <c r="R12" i="36"/>
  <c r="L12" i="36"/>
  <c r="F12" i="36"/>
  <c r="X11" i="36"/>
  <c r="R11" i="36"/>
  <c r="L11" i="36"/>
  <c r="F11" i="36"/>
  <c r="X10" i="36"/>
  <c r="R10" i="36"/>
  <c r="L10" i="36"/>
  <c r="F10" i="36"/>
  <c r="X9" i="36"/>
  <c r="R9" i="36"/>
  <c r="L9" i="36"/>
  <c r="F9" i="36"/>
  <c r="B99" i="33"/>
  <c r="B97" i="33"/>
  <c r="B95" i="33"/>
  <c r="G93" i="33"/>
  <c r="F93" i="33"/>
  <c r="E93" i="33"/>
  <c r="D93" i="33"/>
  <c r="C93" i="33"/>
  <c r="B93" i="33"/>
  <c r="B91" i="33"/>
  <c r="B89" i="33"/>
  <c r="AT86" i="33"/>
  <c r="AS86" i="33"/>
  <c r="AR86" i="33"/>
  <c r="AQ86" i="33"/>
  <c r="AP86" i="33"/>
  <c r="AO86" i="33"/>
  <c r="AN86" i="33"/>
  <c r="AM86" i="33"/>
  <c r="AL86" i="33"/>
  <c r="AK86" i="33"/>
  <c r="AJ86" i="33"/>
  <c r="AI86" i="33"/>
  <c r="AH86" i="33"/>
  <c r="AG86" i="33"/>
  <c r="AF86" i="33"/>
  <c r="AE86" i="33"/>
  <c r="AD86" i="33"/>
  <c r="AC86" i="33"/>
  <c r="AB86" i="33"/>
  <c r="AA86" i="33"/>
  <c r="Z86" i="33"/>
  <c r="Y86" i="33"/>
  <c r="X86" i="33"/>
  <c r="W86" i="33"/>
  <c r="V86" i="33"/>
  <c r="U86" i="33"/>
  <c r="T86" i="33"/>
  <c r="S86" i="33"/>
  <c r="R86" i="33"/>
  <c r="Q86" i="33"/>
  <c r="P86" i="33"/>
  <c r="O86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AT85" i="33"/>
  <c r="AS85" i="33"/>
  <c r="AR85" i="33"/>
  <c r="AQ85" i="33"/>
  <c r="AP85" i="33"/>
  <c r="AO85" i="33"/>
  <c r="AN85" i="33"/>
  <c r="AM85" i="33"/>
  <c r="AL85" i="33"/>
  <c r="AK85" i="33"/>
  <c r="AJ85" i="33"/>
  <c r="AI85" i="33"/>
  <c r="AH85" i="33"/>
  <c r="AG85" i="33"/>
  <c r="AF85" i="33"/>
  <c r="AE85" i="33"/>
  <c r="AD85" i="33"/>
  <c r="AC85" i="33"/>
  <c r="AB85" i="33"/>
  <c r="AA85" i="33"/>
  <c r="Z85" i="33"/>
  <c r="Y85" i="33"/>
  <c r="X85" i="33"/>
  <c r="W85" i="33"/>
  <c r="V85" i="33"/>
  <c r="U85" i="33"/>
  <c r="T85" i="33"/>
  <c r="S85" i="33"/>
  <c r="R85" i="33"/>
  <c r="Q85" i="33"/>
  <c r="P85" i="33"/>
  <c r="O85" i="33"/>
  <c r="N85" i="33"/>
  <c r="M85" i="33"/>
  <c r="L85" i="33"/>
  <c r="K85" i="33"/>
  <c r="J85" i="33"/>
  <c r="I85" i="33"/>
  <c r="H85" i="33"/>
  <c r="G85" i="33"/>
  <c r="F85" i="33"/>
  <c r="E85" i="33"/>
  <c r="D85" i="33"/>
  <c r="C85" i="33"/>
  <c r="AT83" i="33"/>
  <c r="AS83" i="33"/>
  <c r="AR83" i="33"/>
  <c r="AQ83" i="33"/>
  <c r="AP83" i="33"/>
  <c r="AO83" i="33"/>
  <c r="AN83" i="33"/>
  <c r="AM83" i="33"/>
  <c r="AL83" i="33"/>
  <c r="AK83" i="33"/>
  <c r="AJ83" i="33"/>
  <c r="AI83" i="33"/>
  <c r="AH83" i="33"/>
  <c r="AG83" i="33"/>
  <c r="AF83" i="33"/>
  <c r="AE83" i="33"/>
  <c r="AD83" i="33"/>
  <c r="AC83" i="33"/>
  <c r="AB83" i="33"/>
  <c r="AA83" i="33"/>
  <c r="Z83" i="33"/>
  <c r="Y83" i="33"/>
  <c r="X83" i="33"/>
  <c r="W83" i="33"/>
  <c r="V83" i="33"/>
  <c r="U83" i="33"/>
  <c r="T83" i="33"/>
  <c r="S83" i="33"/>
  <c r="R83" i="33"/>
  <c r="Q83" i="33"/>
  <c r="P83" i="33"/>
  <c r="O83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AT82" i="33"/>
  <c r="AS82" i="33"/>
  <c r="AR82" i="33"/>
  <c r="AQ82" i="33"/>
  <c r="AP82" i="33"/>
  <c r="AO82" i="33"/>
  <c r="AN82" i="33"/>
  <c r="AM82" i="33"/>
  <c r="AL82" i="33"/>
  <c r="AK82" i="33"/>
  <c r="AJ82" i="33"/>
  <c r="AI82" i="33"/>
  <c r="AH82" i="33"/>
  <c r="AG82" i="33"/>
  <c r="AF82" i="33"/>
  <c r="AE82" i="33"/>
  <c r="AD82" i="33"/>
  <c r="AC82" i="33"/>
  <c r="AB82" i="33"/>
  <c r="AA82" i="33"/>
  <c r="Z82" i="33"/>
  <c r="Y82" i="33"/>
  <c r="X82" i="33"/>
  <c r="W82" i="33"/>
  <c r="V82" i="33"/>
  <c r="U82" i="33"/>
  <c r="T82" i="33"/>
  <c r="S82" i="33"/>
  <c r="R82" i="33"/>
  <c r="Q82" i="33"/>
  <c r="P82" i="33"/>
  <c r="O82" i="33"/>
  <c r="N82" i="33"/>
  <c r="M82" i="33"/>
  <c r="L82" i="33"/>
  <c r="K82" i="33"/>
  <c r="J82" i="33"/>
  <c r="I82" i="33"/>
  <c r="H82" i="33"/>
  <c r="G82" i="33"/>
  <c r="F82" i="33"/>
  <c r="E82" i="33"/>
  <c r="D82" i="33"/>
  <c r="C82" i="33"/>
  <c r="AT79" i="33"/>
  <c r="AS79" i="33"/>
  <c r="AR79" i="33"/>
  <c r="AQ79" i="33"/>
  <c r="AP79" i="33"/>
  <c r="Q79" i="33"/>
  <c r="P79" i="33"/>
  <c r="O79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AT78" i="33"/>
  <c r="AS78" i="33"/>
  <c r="AR78" i="33"/>
  <c r="AQ78" i="33"/>
  <c r="AP78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AT77" i="33"/>
  <c r="AS77" i="33"/>
  <c r="AR77" i="33"/>
  <c r="AQ77" i="33"/>
  <c r="AP77" i="33"/>
  <c r="AT76" i="33"/>
  <c r="AS76" i="33"/>
  <c r="AR76" i="33"/>
  <c r="AQ76" i="33"/>
  <c r="AP76" i="33"/>
  <c r="AT75" i="33"/>
  <c r="AS75" i="33"/>
  <c r="AR75" i="33"/>
  <c r="AQ75" i="33"/>
  <c r="AP75" i="33"/>
  <c r="AT74" i="33"/>
  <c r="AS74" i="33"/>
  <c r="AR74" i="33"/>
  <c r="AQ74" i="33"/>
  <c r="AP74" i="33"/>
  <c r="AV73" i="33"/>
  <c r="AU73" i="33"/>
  <c r="AT73" i="33"/>
  <c r="AS73" i="33"/>
  <c r="AR73" i="33"/>
  <c r="AQ73" i="33"/>
  <c r="AP73" i="33"/>
  <c r="AO73" i="33"/>
  <c r="AC73" i="33"/>
  <c r="Q73" i="33"/>
  <c r="AT72" i="33"/>
  <c r="AS72" i="33"/>
  <c r="AR72" i="33"/>
  <c r="AQ72" i="33"/>
  <c r="AP72" i="33"/>
  <c r="AT68" i="33"/>
  <c r="AS68" i="33"/>
  <c r="AR68" i="33"/>
  <c r="AQ68" i="33"/>
  <c r="AO68" i="33"/>
  <c r="AN68" i="33"/>
  <c r="AM68" i="33"/>
  <c r="AL68" i="33"/>
  <c r="AK68" i="33"/>
  <c r="AJ68" i="33"/>
  <c r="AI68" i="33"/>
  <c r="AH68" i="33"/>
  <c r="AG68" i="33"/>
  <c r="AF68" i="33"/>
  <c r="AE68" i="33"/>
  <c r="AD68" i="33"/>
  <c r="AC68" i="33"/>
  <c r="AB68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AT67" i="33"/>
  <c r="AS67" i="33"/>
  <c r="AR67" i="33"/>
  <c r="AQ67" i="33"/>
  <c r="AP67" i="33"/>
  <c r="AO67" i="33"/>
  <c r="AN67" i="33"/>
  <c r="AM67" i="33"/>
  <c r="AL67" i="33"/>
  <c r="AK67" i="33"/>
  <c r="AJ67" i="33"/>
  <c r="AI67" i="33"/>
  <c r="AH67" i="33"/>
  <c r="AG67" i="33"/>
  <c r="AF67" i="33"/>
  <c r="AE67" i="33"/>
  <c r="AD67" i="33"/>
  <c r="AC67" i="33"/>
  <c r="AB67" i="33"/>
  <c r="AA67" i="33"/>
  <c r="Z67" i="33"/>
  <c r="Y67" i="33"/>
  <c r="X67" i="33"/>
  <c r="W67" i="33"/>
  <c r="V67" i="33"/>
  <c r="U67" i="33"/>
  <c r="T67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C67" i="33"/>
  <c r="AT66" i="33"/>
  <c r="AS66" i="33"/>
  <c r="AR66" i="33"/>
  <c r="AQ66" i="33"/>
  <c r="AP66" i="33"/>
  <c r="AO66" i="33"/>
  <c r="AN66" i="33"/>
  <c r="AM66" i="33"/>
  <c r="AL66" i="33"/>
  <c r="AK66" i="33"/>
  <c r="AJ66" i="33"/>
  <c r="AI66" i="33"/>
  <c r="AH66" i="33"/>
  <c r="AG66" i="33"/>
  <c r="AF66" i="33"/>
  <c r="AE66" i="33"/>
  <c r="AD66" i="33"/>
  <c r="AC66" i="33"/>
  <c r="AB66" i="33"/>
  <c r="AA66" i="33"/>
  <c r="Z66" i="33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C66" i="33"/>
  <c r="AT65" i="33"/>
  <c r="AS65" i="33"/>
  <c r="AR65" i="33"/>
  <c r="AQ65" i="33"/>
  <c r="AP65" i="33"/>
  <c r="AO65" i="33"/>
  <c r="AN65" i="33"/>
  <c r="AM65" i="33"/>
  <c r="AL65" i="33"/>
  <c r="AK65" i="33"/>
  <c r="AJ65" i="33"/>
  <c r="AI65" i="33"/>
  <c r="AH65" i="33"/>
  <c r="AG65" i="33"/>
  <c r="AF65" i="33"/>
  <c r="AE65" i="33"/>
  <c r="AD65" i="33"/>
  <c r="AC65" i="33"/>
  <c r="AB65" i="33"/>
  <c r="AA65" i="33"/>
  <c r="Z65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C65" i="33"/>
  <c r="AT64" i="33"/>
  <c r="AS64" i="33"/>
  <c r="AR64" i="33"/>
  <c r="AQ64" i="33"/>
  <c r="AP64" i="33"/>
  <c r="AO64" i="33"/>
  <c r="AN64" i="33"/>
  <c r="AM64" i="33"/>
  <c r="AL64" i="33"/>
  <c r="AK64" i="33"/>
  <c r="AJ64" i="33"/>
  <c r="AI64" i="33"/>
  <c r="AH64" i="33"/>
  <c r="AG64" i="33"/>
  <c r="AF64" i="33"/>
  <c r="AE64" i="33"/>
  <c r="AD64" i="33"/>
  <c r="AC64" i="33"/>
  <c r="AB64" i="33"/>
  <c r="AA64" i="33"/>
  <c r="Z64" i="33"/>
  <c r="Y64" i="33"/>
  <c r="X64" i="33"/>
  <c r="W64" i="33"/>
  <c r="V64" i="33"/>
  <c r="U64" i="33"/>
  <c r="T64" i="33"/>
  <c r="S64" i="33"/>
  <c r="R64" i="33"/>
  <c r="Q64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AT63" i="33"/>
  <c r="AS63" i="33"/>
  <c r="AR63" i="33"/>
  <c r="AQ63" i="33"/>
  <c r="AO63" i="33"/>
  <c r="AN63" i="33"/>
  <c r="AM63" i="33"/>
  <c r="AL63" i="33"/>
  <c r="AK63" i="33"/>
  <c r="AJ63" i="33"/>
  <c r="AI63" i="33"/>
  <c r="AH63" i="33"/>
  <c r="AG63" i="33"/>
  <c r="AF63" i="33"/>
  <c r="AE63" i="33"/>
  <c r="AD63" i="33"/>
  <c r="AC63" i="33"/>
  <c r="AB63" i="33"/>
  <c r="AA63" i="33"/>
  <c r="Z63" i="33"/>
  <c r="Y63" i="33"/>
  <c r="X63" i="33"/>
  <c r="W63" i="33"/>
  <c r="V63" i="33"/>
  <c r="U63" i="33"/>
  <c r="T63" i="33"/>
  <c r="S63" i="33"/>
  <c r="R63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AI59" i="33"/>
  <c r="AE59" i="33"/>
  <c r="AA59" i="33"/>
  <c r="W59" i="33"/>
  <c r="S59" i="33"/>
  <c r="O59" i="33"/>
  <c r="K59" i="33"/>
  <c r="G59" i="33"/>
  <c r="C59" i="33"/>
  <c r="AT58" i="33"/>
  <c r="AS58" i="33"/>
  <c r="AR58" i="33"/>
  <c r="AQ58" i="33"/>
  <c r="AP58" i="33"/>
  <c r="AJ58" i="33"/>
  <c r="AG58" i="33"/>
  <c r="AD58" i="33"/>
  <c r="AA58" i="33"/>
  <c r="X58" i="33"/>
  <c r="U58" i="33"/>
  <c r="R58" i="33"/>
  <c r="O58" i="33"/>
  <c r="L58" i="33"/>
  <c r="I58" i="33"/>
  <c r="F58" i="33"/>
  <c r="C58" i="33"/>
  <c r="A58" i="33"/>
  <c r="AT57" i="33"/>
  <c r="AS57" i="33"/>
  <c r="AR57" i="33"/>
  <c r="AQ57" i="33"/>
  <c r="AP57" i="33"/>
  <c r="C57" i="33"/>
  <c r="A57" i="33"/>
  <c r="AT56" i="33"/>
  <c r="AS56" i="33"/>
  <c r="AR56" i="33"/>
  <c r="AQ56" i="33"/>
  <c r="AP56" i="33"/>
  <c r="C56" i="33"/>
  <c r="A56" i="33"/>
  <c r="AT55" i="33"/>
  <c r="AS55" i="33"/>
  <c r="AR55" i="33"/>
  <c r="AQ55" i="33"/>
  <c r="AP55" i="33"/>
  <c r="C55" i="33"/>
  <c r="A55" i="33"/>
  <c r="AT54" i="33"/>
  <c r="AS54" i="33"/>
  <c r="AR54" i="33"/>
  <c r="AQ54" i="33"/>
  <c r="AP54" i="33"/>
  <c r="C54" i="33"/>
  <c r="A54" i="33"/>
  <c r="AT53" i="33"/>
  <c r="AS53" i="33"/>
  <c r="AR53" i="33"/>
  <c r="AQ53" i="33"/>
  <c r="AP53" i="33"/>
  <c r="C53" i="33"/>
  <c r="A53" i="33"/>
  <c r="AT51" i="33"/>
  <c r="AS51" i="33"/>
  <c r="AR51" i="33"/>
  <c r="AQ51" i="33"/>
  <c r="AP51" i="33"/>
  <c r="AO51" i="33"/>
  <c r="AN51" i="33"/>
  <c r="AM51" i="33"/>
  <c r="AL51" i="33"/>
  <c r="AK51" i="33"/>
  <c r="AJ51" i="33"/>
  <c r="AI51" i="33"/>
  <c r="AH51" i="33"/>
  <c r="AG51" i="33"/>
  <c r="AF51" i="33"/>
  <c r="AE51" i="33"/>
  <c r="AD51" i="33"/>
  <c r="AC51" i="33"/>
  <c r="AB51" i="33"/>
  <c r="AA51" i="33"/>
  <c r="Z51" i="33"/>
  <c r="Y51" i="33"/>
  <c r="X51" i="33"/>
  <c r="W51" i="33"/>
  <c r="V51" i="33"/>
  <c r="U51" i="33"/>
  <c r="T51" i="33"/>
  <c r="S51" i="33"/>
  <c r="R51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C51" i="33"/>
  <c r="AS48" i="33"/>
  <c r="AR48" i="33"/>
  <c r="AQ48" i="33"/>
  <c r="AO48" i="33"/>
  <c r="AN48" i="33"/>
  <c r="AM48" i="33"/>
  <c r="AL48" i="33"/>
  <c r="AK48" i="33"/>
  <c r="AJ48" i="33"/>
  <c r="AI48" i="33"/>
  <c r="AH48" i="33"/>
  <c r="AG48" i="33"/>
  <c r="AF48" i="33"/>
  <c r="AE48" i="33"/>
  <c r="AD48" i="33"/>
  <c r="AC48" i="33"/>
  <c r="AB48" i="33"/>
  <c r="AA48" i="33"/>
  <c r="Z48" i="33"/>
  <c r="Y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AT46" i="33"/>
  <c r="AS46" i="33"/>
  <c r="AR46" i="33"/>
  <c r="AQ46" i="33"/>
  <c r="AO46" i="33"/>
  <c r="AN46" i="33"/>
  <c r="AM46" i="33"/>
  <c r="AL46" i="33"/>
  <c r="AK46" i="33"/>
  <c r="AJ46" i="33"/>
  <c r="AI46" i="33"/>
  <c r="AH46" i="33"/>
  <c r="AG46" i="33"/>
  <c r="AF46" i="33"/>
  <c r="AE46" i="33"/>
  <c r="AD46" i="33"/>
  <c r="AC46" i="33"/>
  <c r="AB46" i="33"/>
  <c r="AA46" i="33"/>
  <c r="Z46" i="33"/>
  <c r="Y46" i="33"/>
  <c r="X46" i="33"/>
  <c r="W46" i="33"/>
  <c r="V46" i="33"/>
  <c r="U46" i="33"/>
  <c r="T46" i="33"/>
  <c r="S46" i="33"/>
  <c r="R46" i="33"/>
  <c r="Q46" i="33"/>
  <c r="P46" i="33"/>
  <c r="O46" i="33"/>
  <c r="N46" i="33"/>
  <c r="M46" i="33"/>
  <c r="L46" i="33"/>
  <c r="K46" i="33"/>
  <c r="J46" i="33"/>
  <c r="I46" i="33"/>
  <c r="H46" i="33"/>
  <c r="G46" i="33"/>
  <c r="F46" i="33"/>
  <c r="AT45" i="33"/>
  <c r="AS45" i="33"/>
  <c r="AR45" i="33"/>
  <c r="AQ45" i="33"/>
  <c r="AP45" i="33"/>
  <c r="AO45" i="33"/>
  <c r="AN45" i="33"/>
  <c r="AM45" i="33"/>
  <c r="AL45" i="33"/>
  <c r="AK45" i="33"/>
  <c r="AJ45" i="33"/>
  <c r="AI45" i="33"/>
  <c r="AH45" i="33"/>
  <c r="AG45" i="33"/>
  <c r="AF45" i="33"/>
  <c r="AE45" i="33"/>
  <c r="AD45" i="33"/>
  <c r="AC45" i="33"/>
  <c r="AB45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T43" i="33"/>
  <c r="AS43" i="33"/>
  <c r="AR43" i="33"/>
  <c r="AQ43" i="33"/>
  <c r="AO43" i="33"/>
  <c r="AN43" i="33"/>
  <c r="AM43" i="33"/>
  <c r="AL43" i="33"/>
  <c r="AK43" i="33"/>
  <c r="AJ43" i="33"/>
  <c r="AI43" i="33"/>
  <c r="AH43" i="33"/>
  <c r="AG43" i="33"/>
  <c r="AF43" i="33"/>
  <c r="AE43" i="33"/>
  <c r="AD43" i="33"/>
  <c r="AC43" i="33"/>
  <c r="AB43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B43" i="33"/>
  <c r="A43" i="33"/>
  <c r="AT41" i="33"/>
  <c r="AS41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F41" i="33"/>
  <c r="AE41" i="33"/>
  <c r="AD41" i="33"/>
  <c r="AC41" i="33"/>
  <c r="AB41" i="33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AT39" i="33"/>
  <c r="AR39" i="33"/>
  <c r="AQ39" i="33"/>
  <c r="AP39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AT33" i="33"/>
  <c r="AS33" i="33"/>
  <c r="AR33" i="33"/>
  <c r="AQ33" i="33"/>
  <c r="AP33" i="33"/>
  <c r="AO33" i="33"/>
  <c r="AN33" i="33"/>
  <c r="AM33" i="33"/>
  <c r="AL33" i="33"/>
  <c r="AK33" i="33"/>
  <c r="AJ33" i="33"/>
  <c r="AI33" i="33"/>
  <c r="AH33" i="33"/>
  <c r="AG33" i="33"/>
  <c r="AF33" i="33"/>
  <c r="AE33" i="33"/>
  <c r="AD33" i="33"/>
  <c r="AC33" i="33"/>
  <c r="AB33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B33" i="33"/>
  <c r="A33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B32" i="33"/>
  <c r="A32" i="33"/>
  <c r="AT31" i="33"/>
  <c r="AS31" i="33"/>
  <c r="AR31" i="33"/>
  <c r="AQ31" i="33"/>
  <c r="AP31" i="33"/>
  <c r="AO31" i="33"/>
  <c r="AN31" i="33"/>
  <c r="AM31" i="33"/>
  <c r="AL31" i="33"/>
  <c r="AK31" i="33"/>
  <c r="AJ31" i="33"/>
  <c r="AI31" i="33"/>
  <c r="AH31" i="33"/>
  <c r="AG31" i="33"/>
  <c r="AF31" i="33"/>
  <c r="AE31" i="33"/>
  <c r="AD31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B31" i="33"/>
  <c r="A31" i="33"/>
  <c r="AT30" i="33"/>
  <c r="AS30" i="33"/>
  <c r="AR30" i="33"/>
  <c r="AQ30" i="33"/>
  <c r="AP30" i="33"/>
  <c r="AO30" i="33"/>
  <c r="AN30" i="33"/>
  <c r="AM30" i="33"/>
  <c r="AL30" i="33"/>
  <c r="AK30" i="33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B30" i="33"/>
  <c r="A30" i="33"/>
  <c r="AT29" i="33"/>
  <c r="AS29" i="33"/>
  <c r="AR29" i="33"/>
  <c r="AQ29" i="33"/>
  <c r="AP29" i="33"/>
  <c r="AO29" i="33"/>
  <c r="AN29" i="33"/>
  <c r="AM29" i="33"/>
  <c r="AL29" i="33"/>
  <c r="AK29" i="33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B29" i="33"/>
  <c r="A29" i="33"/>
  <c r="AT28" i="33"/>
  <c r="AS28" i="33"/>
  <c r="AR28" i="33"/>
  <c r="AQ28" i="33"/>
  <c r="AP28" i="33"/>
  <c r="AO28" i="33"/>
  <c r="AN28" i="33"/>
  <c r="AM28" i="33"/>
  <c r="AL28" i="33"/>
  <c r="AK28" i="33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B28" i="33"/>
  <c r="A28" i="33"/>
  <c r="AT27" i="33"/>
  <c r="AS27" i="33"/>
  <c r="AR27" i="33"/>
  <c r="AQ27" i="33"/>
  <c r="AP27" i="33"/>
  <c r="AO27" i="33"/>
  <c r="AN27" i="33"/>
  <c r="AM27" i="33"/>
  <c r="AL27" i="33"/>
  <c r="AK27" i="33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A27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A26" i="33"/>
  <c r="AT25" i="33"/>
  <c r="AS25" i="33"/>
  <c r="AR25" i="33"/>
  <c r="AQ25" i="33"/>
  <c r="AP25" i="33"/>
  <c r="AO25" i="33"/>
  <c r="AN25" i="33"/>
  <c r="AM25" i="33"/>
  <c r="AL25" i="33"/>
  <c r="AK25" i="33"/>
  <c r="AJ25" i="33"/>
  <c r="AI25" i="33"/>
  <c r="AH25" i="33"/>
  <c r="AG25" i="33"/>
  <c r="AF25" i="33"/>
  <c r="AE25" i="33"/>
  <c r="AD25" i="33"/>
  <c r="AC25" i="33"/>
  <c r="AB25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A25" i="33"/>
  <c r="AT24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B24" i="33"/>
  <c r="A24" i="33"/>
  <c r="AT23" i="33"/>
  <c r="AS23" i="33"/>
  <c r="AR23" i="33"/>
  <c r="AQ23" i="33"/>
  <c r="AP23" i="33"/>
  <c r="AO23" i="33"/>
  <c r="AN23" i="33"/>
  <c r="AM23" i="33"/>
  <c r="AL23" i="33"/>
  <c r="AK23" i="33"/>
  <c r="AJ23" i="33"/>
  <c r="AI23" i="33"/>
  <c r="AH23" i="33"/>
  <c r="AG23" i="33"/>
  <c r="AF23" i="33"/>
  <c r="AE23" i="33"/>
  <c r="AD23" i="33"/>
  <c r="AC23" i="33"/>
  <c r="AB23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B23" i="33"/>
  <c r="A23" i="33"/>
  <c r="AT22" i="33"/>
  <c r="AS22" i="33"/>
  <c r="AR22" i="33"/>
  <c r="AQ22" i="33"/>
  <c r="AP22" i="33"/>
  <c r="AO22" i="33"/>
  <c r="AN22" i="33"/>
  <c r="AM22" i="33"/>
  <c r="AL22" i="33"/>
  <c r="AK22" i="33"/>
  <c r="AJ22" i="33"/>
  <c r="AI22" i="33"/>
  <c r="AH22" i="33"/>
  <c r="AG22" i="33"/>
  <c r="AF22" i="33"/>
  <c r="AE22" i="33"/>
  <c r="AD22" i="33"/>
  <c r="AC22" i="33"/>
  <c r="AB22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B22" i="33"/>
  <c r="A21" i="33"/>
  <c r="AV19" i="33"/>
  <c r="AU19" i="33"/>
  <c r="AT19" i="33"/>
  <c r="AS19" i="33"/>
  <c r="AR19" i="33"/>
  <c r="AQ19" i="33"/>
  <c r="AP19" i="33"/>
  <c r="AO19" i="33"/>
  <c r="AN19" i="33"/>
  <c r="AM19" i="33"/>
  <c r="AL19" i="33"/>
  <c r="AK19" i="33"/>
  <c r="AJ19" i="33"/>
  <c r="AI19" i="33"/>
  <c r="AH19" i="33"/>
  <c r="AG19" i="33"/>
  <c r="AF19" i="33"/>
  <c r="AE19" i="33"/>
  <c r="AD19" i="33"/>
  <c r="AC19" i="33"/>
  <c r="AB19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AT17" i="33"/>
  <c r="AS17" i="33"/>
  <c r="AR17" i="33"/>
  <c r="AQ17" i="33"/>
  <c r="AP17" i="33"/>
  <c r="AO17" i="33"/>
  <c r="AN17" i="33"/>
  <c r="AM17" i="33"/>
  <c r="AL17" i="33"/>
  <c r="AK17" i="33"/>
  <c r="AJ17" i="33"/>
  <c r="AI17" i="33"/>
  <c r="AH17" i="33"/>
  <c r="AG17" i="33"/>
  <c r="AF17" i="33"/>
  <c r="AE17" i="33"/>
  <c r="AD17" i="33"/>
  <c r="AC17" i="33"/>
  <c r="AB17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AT16" i="33"/>
  <c r="AS16" i="33"/>
  <c r="AR16" i="33"/>
  <c r="AQ16" i="33"/>
  <c r="AP16" i="33"/>
  <c r="AO16" i="33"/>
  <c r="AN16" i="33"/>
  <c r="AM16" i="33"/>
  <c r="AL16" i="33"/>
  <c r="AK16" i="33"/>
  <c r="AJ16" i="33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AT14" i="33"/>
  <c r="AS14" i="33"/>
  <c r="AR14" i="33"/>
  <c r="AQ14" i="33"/>
  <c r="AP14" i="33"/>
  <c r="AO14" i="33"/>
  <c r="AN14" i="33"/>
  <c r="AM14" i="33"/>
  <c r="AL14" i="33"/>
  <c r="AK14" i="33"/>
  <c r="AJ14" i="33"/>
  <c r="AI14" i="33"/>
  <c r="AH14" i="33"/>
  <c r="AG14" i="33"/>
  <c r="AF14" i="33"/>
  <c r="AE14" i="33"/>
  <c r="AD14" i="33"/>
  <c r="AC14" i="33"/>
  <c r="AB14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B14" i="33"/>
  <c r="A14" i="33"/>
  <c r="AT13" i="33"/>
  <c r="AS13" i="33"/>
  <c r="AR13" i="33"/>
  <c r="AQ13" i="33"/>
  <c r="AP13" i="33"/>
  <c r="AO13" i="33"/>
  <c r="AN13" i="33"/>
  <c r="AM13" i="33"/>
  <c r="AL13" i="33"/>
  <c r="AK13" i="33"/>
  <c r="AJ13" i="33"/>
  <c r="AI13" i="33"/>
  <c r="AH13" i="33"/>
  <c r="AG13" i="33"/>
  <c r="AF13" i="33"/>
  <c r="AE13" i="33"/>
  <c r="AD13" i="33"/>
  <c r="AC13" i="33"/>
  <c r="AB13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B13" i="33"/>
  <c r="A13" i="33"/>
  <c r="AT12" i="33"/>
  <c r="AS12" i="33"/>
  <c r="AR12" i="33"/>
  <c r="AQ12" i="33"/>
  <c r="AP12" i="33"/>
  <c r="AO12" i="33"/>
  <c r="AN12" i="33"/>
  <c r="AM12" i="33"/>
  <c r="AL12" i="33"/>
  <c r="AK12" i="33"/>
  <c r="AJ12" i="33"/>
  <c r="AI12" i="33"/>
  <c r="AH12" i="33"/>
  <c r="AG12" i="33"/>
  <c r="AF12" i="33"/>
  <c r="AE12" i="33"/>
  <c r="AD12" i="33"/>
  <c r="AC12" i="33"/>
  <c r="AB12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B12" i="33"/>
  <c r="AT10" i="33"/>
  <c r="AS10" i="33"/>
  <c r="AR10" i="33"/>
  <c r="AQ10" i="33"/>
  <c r="AP10" i="33"/>
  <c r="AO10" i="33"/>
  <c r="AN10" i="33"/>
  <c r="AM10" i="33"/>
  <c r="AL10" i="33"/>
  <c r="AK10" i="33"/>
  <c r="AJ10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B8" i="33"/>
  <c r="A8" i="33"/>
  <c r="AT7" i="3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AS6" i="33"/>
  <c r="AR6" i="33"/>
  <c r="AT5" i="33"/>
  <c r="AS5" i="33"/>
  <c r="AR5" i="33"/>
  <c r="AQ5" i="33"/>
  <c r="AP5" i="33"/>
  <c r="AO5" i="33"/>
  <c r="AN5" i="33"/>
  <c r="AM5" i="33"/>
  <c r="AL5" i="33"/>
  <c r="AK5" i="33"/>
  <c r="AJ5" i="33"/>
  <c r="AI5" i="33"/>
  <c r="AH5" i="33"/>
  <c r="AG5" i="33"/>
  <c r="AF5" i="33"/>
  <c r="AE5" i="33"/>
  <c r="AD5" i="33"/>
  <c r="AC5" i="33"/>
  <c r="AB5" i="33"/>
  <c r="AA5" i="33"/>
  <c r="Z5" i="33"/>
  <c r="Y5" i="33"/>
  <c r="X5" i="33"/>
  <c r="W5" i="33"/>
  <c r="V5" i="33"/>
  <c r="U5" i="33"/>
  <c r="T5" i="33"/>
  <c r="S5" i="33"/>
  <c r="R5" i="33"/>
  <c r="Q5" i="33"/>
  <c r="P5" i="33"/>
  <c r="O5" i="33"/>
  <c r="N5" i="33"/>
  <c r="M5" i="33"/>
  <c r="L5" i="33"/>
  <c r="K5" i="33"/>
  <c r="J5" i="33"/>
  <c r="I5" i="33"/>
  <c r="H5" i="33"/>
  <c r="G5" i="33"/>
  <c r="F5" i="33"/>
  <c r="AO4" i="33"/>
  <c r="AN4" i="33"/>
  <c r="AM4" i="33"/>
  <c r="AL4" i="33"/>
  <c r="AK4" i="33"/>
  <c r="AJ4" i="33"/>
  <c r="AI4" i="33"/>
  <c r="AH4" i="33"/>
  <c r="AG4" i="33"/>
  <c r="AF4" i="33"/>
  <c r="AE4" i="33"/>
  <c r="AD4" i="33"/>
  <c r="AC4" i="33"/>
  <c r="AB4" i="33"/>
  <c r="AA4" i="33"/>
  <c r="Z4" i="33"/>
  <c r="Y4" i="33"/>
  <c r="X4" i="33"/>
  <c r="W4" i="33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H4" i="33"/>
  <c r="G4" i="33"/>
  <c r="F4" i="33"/>
  <c r="E4" i="33"/>
  <c r="D4" i="33"/>
  <c r="B1" i="33"/>
  <c r="C56" i="35"/>
  <c r="C54" i="35"/>
  <c r="C53" i="35"/>
  <c r="C52" i="35"/>
  <c r="C51" i="35"/>
  <c r="C50" i="35"/>
  <c r="C49" i="35"/>
  <c r="C46" i="35"/>
  <c r="C45" i="35"/>
  <c r="C44" i="35"/>
  <c r="C43" i="35"/>
  <c r="C42" i="35"/>
  <c r="C39" i="35"/>
  <c r="C38" i="35"/>
  <c r="C37" i="35"/>
  <c r="C36" i="35"/>
  <c r="C34" i="35"/>
  <c r="C33" i="35"/>
  <c r="C32" i="35"/>
  <c r="C31" i="35"/>
  <c r="C30" i="35"/>
  <c r="C29" i="35"/>
  <c r="C26" i="35"/>
  <c r="C25" i="35"/>
  <c r="C19" i="35"/>
  <c r="C15" i="35"/>
  <c r="C14" i="35"/>
  <c r="C13" i="35"/>
  <c r="C12" i="35"/>
  <c r="B1" i="35"/>
  <c r="C59" i="34"/>
  <c r="C58" i="34"/>
  <c r="C57" i="34"/>
  <c r="C56" i="34"/>
  <c r="C55" i="34"/>
  <c r="C54" i="34"/>
  <c r="C53" i="34"/>
  <c r="C52" i="34"/>
  <c r="C51" i="34"/>
  <c r="C50" i="34"/>
  <c r="C49" i="34"/>
  <c r="C38" i="34"/>
  <c r="C37" i="34"/>
  <c r="C33" i="34"/>
  <c r="C31" i="34"/>
  <c r="C26" i="34"/>
  <c r="C25" i="34"/>
  <c r="C24" i="34"/>
  <c r="C18" i="34"/>
  <c r="B12" i="34"/>
  <c r="B1" i="34"/>
</calcChain>
</file>

<file path=xl/sharedStrings.xml><?xml version="1.0" encoding="utf-8"?>
<sst xmlns="http://schemas.openxmlformats.org/spreadsheetml/2006/main" count="741" uniqueCount="314">
  <si>
    <t>Финансовая модель проекта</t>
  </si>
  <si>
    <t>Основные параметры проекта</t>
  </si>
  <si>
    <t>Общие сведения</t>
  </si>
  <si>
    <t>Инициатор проекта</t>
  </si>
  <si>
    <t>Торговая площадка</t>
  </si>
  <si>
    <t>Отрасль, сфера деятельности (основные)</t>
  </si>
  <si>
    <t xml:space="preserve">Торговля розничная непищевыми товарами. Код по ОКВЭД 47.78.9         </t>
  </si>
  <si>
    <t>Адрес</t>
  </si>
  <si>
    <t>Москва и Московская область</t>
  </si>
  <si>
    <t>Название проекта</t>
  </si>
  <si>
    <t>Реализация строительного инструмента</t>
  </si>
  <si>
    <t>Суть проекта (описание, цель финансирования)</t>
  </si>
  <si>
    <t>Приобретение и реализация 2-х контейнеров с ручным инструментом, пользующегося высоким потребительским спросом</t>
  </si>
  <si>
    <t xml:space="preserve">Текущая стадия реализации проекта </t>
  </si>
  <si>
    <t>Поиск инвестора</t>
  </si>
  <si>
    <t>Общая стоимость проекта</t>
  </si>
  <si>
    <t>Контактное лицо</t>
  </si>
  <si>
    <t>№ телефона</t>
  </si>
  <si>
    <t>Основные предположения</t>
  </si>
  <si>
    <t>Наименование</t>
  </si>
  <si>
    <t>Ед. изм.</t>
  </si>
  <si>
    <t>Значение</t>
  </si>
  <si>
    <t>Длительность прогнозного периода</t>
  </si>
  <si>
    <t>мес.</t>
  </si>
  <si>
    <t>Начальный момент прогнозного периода</t>
  </si>
  <si>
    <t>Шаг прогноза</t>
  </si>
  <si>
    <t xml:space="preserve"> Общая потребность в финансировании проекта</t>
  </si>
  <si>
    <t>В проекте</t>
  </si>
  <si>
    <t>Инвестиционные расходы</t>
  </si>
  <si>
    <t>руб.</t>
  </si>
  <si>
    <t>Вложения в оборотный капитал</t>
  </si>
  <si>
    <t>Всего инвестиции по проекту</t>
  </si>
  <si>
    <t xml:space="preserve">Источники  финансирования проекта </t>
  </si>
  <si>
    <t>Заёмные средства кредитных организаций</t>
  </si>
  <si>
    <t>Средства инвестора</t>
  </si>
  <si>
    <t>Собственные средства</t>
  </si>
  <si>
    <t xml:space="preserve">Структура  финансирования проекта </t>
  </si>
  <si>
    <t>Доля собственных средств в инвестиционном проекте</t>
  </si>
  <si>
    <t>%</t>
  </si>
  <si>
    <t>Доля средств инвестора</t>
  </si>
  <si>
    <t xml:space="preserve">Налоговое окружение проекта </t>
  </si>
  <si>
    <t>Применяемая система налогообложения</t>
  </si>
  <si>
    <t>ОСН</t>
  </si>
  <si>
    <t>Налог на прибыль</t>
  </si>
  <si>
    <t>Начисления на ФОТ (страховые взносы)</t>
  </si>
  <si>
    <t>НДФЛ</t>
  </si>
  <si>
    <t>Основные финансовые показатели проекта</t>
  </si>
  <si>
    <t>Рентабельность продаж по валовой прибыли</t>
  </si>
  <si>
    <t>Рентабельность по EBITDA</t>
  </si>
  <si>
    <t xml:space="preserve">Рентабельность по чистой прибыли </t>
  </si>
  <si>
    <t>Точка безубыточности</t>
  </si>
  <si>
    <t>Запас прочности</t>
  </si>
  <si>
    <t>Ставка дисконтирования</t>
  </si>
  <si>
    <t>Чистая приведенная стоимость (NPV)</t>
  </si>
  <si>
    <t>Внутренняя норма доходности (IRR)</t>
  </si>
  <si>
    <t>Доходность инвестиций (PI)</t>
  </si>
  <si>
    <t>Срок окупаемости проекта (PBP)</t>
  </si>
  <si>
    <t>Срок окупаемости проекта дисконтированный (DPBP)</t>
  </si>
  <si>
    <t xml:space="preserve">Исходные данные </t>
  </si>
  <si>
    <t>Инвестиции</t>
  </si>
  <si>
    <t>Создание сайта</t>
  </si>
  <si>
    <t>Разработка логотипа (товарного знака/знака обслуживания)</t>
  </si>
  <si>
    <t>Регистрация логотипа в Роспатенте</t>
  </si>
  <si>
    <t>Покупка сканера штрихкодов</t>
  </si>
  <si>
    <t>Всего инвестиции в инфраструктуру</t>
  </si>
  <si>
    <t xml:space="preserve">Закупка партии товара </t>
  </si>
  <si>
    <t>Всего инвестиции в приобретение товара</t>
  </si>
  <si>
    <t>Всего инвестиционные расходы</t>
  </si>
  <si>
    <t>Условия продаж</t>
  </si>
  <si>
    <t>Торговая наценка</t>
  </si>
  <si>
    <t>Темп роста продаж, в квартал</t>
  </si>
  <si>
    <t>Операционные расходы</t>
  </si>
  <si>
    <t>Затраты на персонал:</t>
  </si>
  <si>
    <t>Административный персонал</t>
  </si>
  <si>
    <t>руб./мес.</t>
  </si>
  <si>
    <t>Бухгалтер</t>
  </si>
  <si>
    <t>средняя зарплата</t>
  </si>
  <si>
    <t>количество</t>
  </si>
  <si>
    <t>чел.</t>
  </si>
  <si>
    <t>страховые взносы</t>
  </si>
  <si>
    <t>зарплата</t>
  </si>
  <si>
    <t>Технический персонал</t>
  </si>
  <si>
    <t>Водитель</t>
  </si>
  <si>
    <t>водитель с собственным а/м</t>
  </si>
  <si>
    <t>Кладовщик</t>
  </si>
  <si>
    <t>Коммерческий персонал</t>
  </si>
  <si>
    <t>Менеджер по продажам</t>
  </si>
  <si>
    <t>Всего зарплата</t>
  </si>
  <si>
    <t>Всего страховые взносы</t>
  </si>
  <si>
    <t>Всего расходы на оплату труда</t>
  </si>
  <si>
    <t xml:space="preserve">Комиссионное вознаграждение менеджеров по продажам, % от дохода </t>
  </si>
  <si>
    <t>Аренда склада</t>
  </si>
  <si>
    <t>площадь</t>
  </si>
  <si>
    <t>кв.м.</t>
  </si>
  <si>
    <t>ставка аренды</t>
  </si>
  <si>
    <t>руб./кв. м.</t>
  </si>
  <si>
    <t>Компенсация амортизации автомобиля и затрат на ГСМ</t>
  </si>
  <si>
    <t>Доступ к программному обеспечению 1С Склад, облачная версия</t>
  </si>
  <si>
    <t>Мастерхост, оплата домена</t>
  </si>
  <si>
    <t>Платформа LP, продвижение сайта</t>
  </si>
  <si>
    <t>Услуги связи</t>
  </si>
  <si>
    <t>Канцелярские и прочие расходы</t>
  </si>
  <si>
    <t>индексация косвенных расходов, в год</t>
  </si>
  <si>
    <t xml:space="preserve">октябрь </t>
  </si>
  <si>
    <t>ноябрь</t>
  </si>
  <si>
    <t>декабрь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</si>
  <si>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</si>
  <si>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</si>
  <si>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</si>
  <si>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</si>
  <si>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</si>
  <si>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</si>
  <si>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</si>
  <si>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</si>
  <si>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</si>
  <si>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</si>
  <si>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январь</t>
  </si>
  <si>
    <t>Период</t>
  </si>
  <si>
    <t xml:space="preserve">-3 мес. </t>
  </si>
  <si>
    <t>-2 мес.</t>
  </si>
  <si>
    <t xml:space="preserve">-1 мес. </t>
  </si>
  <si>
    <t xml:space="preserve">1 мес. </t>
  </si>
  <si>
    <t>2 мес.</t>
  </si>
  <si>
    <t xml:space="preserve">3 мес. </t>
  </si>
  <si>
    <t xml:space="preserve">4 мес. </t>
  </si>
  <si>
    <t xml:space="preserve">5 мес. </t>
  </si>
  <si>
    <t xml:space="preserve">6 мес. </t>
  </si>
  <si>
    <t xml:space="preserve">7 мес. </t>
  </si>
  <si>
    <t xml:space="preserve">8 мес. </t>
  </si>
  <si>
    <t xml:space="preserve">9 мес. </t>
  </si>
  <si>
    <t xml:space="preserve">10 мес. </t>
  </si>
  <si>
    <t xml:space="preserve">11 мес. </t>
  </si>
  <si>
    <t xml:space="preserve">12 мес. </t>
  </si>
  <si>
    <t xml:space="preserve">13 мес. </t>
  </si>
  <si>
    <t xml:space="preserve">14 мес. </t>
  </si>
  <si>
    <t xml:space="preserve">15 мес. </t>
  </si>
  <si>
    <t xml:space="preserve">16 мес. </t>
  </si>
  <si>
    <t xml:space="preserve">17 мес. </t>
  </si>
  <si>
    <t xml:space="preserve">18 мес. </t>
  </si>
  <si>
    <t xml:space="preserve">19 мес. </t>
  </si>
  <si>
    <t xml:space="preserve">20 мес. </t>
  </si>
  <si>
    <t xml:space="preserve">21 мес. </t>
  </si>
  <si>
    <t xml:space="preserve">22 мес. </t>
  </si>
  <si>
    <t xml:space="preserve">23 мес. </t>
  </si>
  <si>
    <t xml:space="preserve">24 мес. </t>
  </si>
  <si>
    <t xml:space="preserve">25 мес. </t>
  </si>
  <si>
    <t xml:space="preserve">26 мес. </t>
  </si>
  <si>
    <t xml:space="preserve">27 мес. </t>
  </si>
  <si>
    <t xml:space="preserve">28 мес. </t>
  </si>
  <si>
    <t xml:space="preserve">29 мес. </t>
  </si>
  <si>
    <t xml:space="preserve">30 мес. </t>
  </si>
  <si>
    <t xml:space="preserve">31 мес. </t>
  </si>
  <si>
    <t xml:space="preserve">32 мес. </t>
  </si>
  <si>
    <t xml:space="preserve">33 мес. </t>
  </si>
  <si>
    <t xml:space="preserve">34 мес. </t>
  </si>
  <si>
    <t xml:space="preserve">35 мес. </t>
  </si>
  <si>
    <t xml:space="preserve">36 мес. </t>
  </si>
  <si>
    <t>Старт</t>
  </si>
  <si>
    <t>1 год</t>
  </si>
  <si>
    <t>2 год</t>
  </si>
  <si>
    <t>3 год</t>
  </si>
  <si>
    <t>Всего</t>
  </si>
  <si>
    <t>ВЫРУЧКА</t>
  </si>
  <si>
    <t>Темп роста выручки в год</t>
  </si>
  <si>
    <t>Продажа ручного строительного инструмента</t>
  </si>
  <si>
    <t>Прямые (переменные) расходы</t>
  </si>
  <si>
    <t>Себестоимость товаров</t>
  </si>
  <si>
    <t>Валовая прибыль</t>
  </si>
  <si>
    <t xml:space="preserve">рентабельность по валовой прибыли, % </t>
  </si>
  <si>
    <t>Косвенные (постоянные) расходы</t>
  </si>
  <si>
    <t>EBITDA</t>
  </si>
  <si>
    <t>рентабельность по EBITDA, %</t>
  </si>
  <si>
    <t>Амортизация</t>
  </si>
  <si>
    <t>Процент по кредитам</t>
  </si>
  <si>
    <t>Прибыль до налогообложения</t>
  </si>
  <si>
    <t>Чистая прибыль</t>
  </si>
  <si>
    <t xml:space="preserve">Рентабельность по чистой прибыли, % </t>
  </si>
  <si>
    <t>Чистая прибыль накопленным итогом</t>
  </si>
  <si>
    <t>Инвестиционные (стартовые) расходы</t>
  </si>
  <si>
    <t>Движение денежных средств</t>
  </si>
  <si>
    <t>Остаток д.с. на начало периода</t>
  </si>
  <si>
    <t>Сальдо д.с. по опер. деятельности</t>
  </si>
  <si>
    <t>Сальдо д.с. по инвест. деятельности</t>
  </si>
  <si>
    <t>Сальдо д.с. по фин. деятельности</t>
  </si>
  <si>
    <t>Остаток д.с. на конец периода</t>
  </si>
  <si>
    <t>Флаг неликвидности</t>
  </si>
  <si>
    <t>Финансовая деятельность</t>
  </si>
  <si>
    <t>Вклад инвестора / акционерный займ</t>
  </si>
  <si>
    <t xml:space="preserve">Погашение займа /выплата дивидендов </t>
  </si>
  <si>
    <t>Банковский кредит</t>
  </si>
  <si>
    <t>Задолженность на начало периода</t>
  </si>
  <si>
    <t>Поступления кредита</t>
  </si>
  <si>
    <t>Возврат кредита</t>
  </si>
  <si>
    <t>Задолженность на конец периода</t>
  </si>
  <si>
    <t>Ссудный процент</t>
  </si>
  <si>
    <t>доля чистой прибыли</t>
  </si>
  <si>
    <t>CF (Cash flow) проекта (без фин. деятельности)</t>
  </si>
  <si>
    <t>CF накопленным итогом</t>
  </si>
  <si>
    <t>DCF (Discounted cashflow), дисконтированный ден.поток</t>
  </si>
  <si>
    <t>DCF накопленным итогом</t>
  </si>
  <si>
    <t>Ставка дисконтирования, годовая</t>
  </si>
  <si>
    <t>Ставка дисконтирования, месяц</t>
  </si>
  <si>
    <t>Внутренняя норма (IRR), годовая</t>
  </si>
  <si>
    <t>Период окупаемости, месяц</t>
  </si>
  <si>
    <t>Дисконтируемый период окупаемости, месяц</t>
  </si>
  <si>
    <t>Данные продаж: в руб. с НДС</t>
  </si>
  <si>
    <t>Количество товаров: в единицах хранения</t>
  </si>
  <si>
    <t>Номенклатура, Артикул</t>
  </si>
  <si>
    <t>1-й квартал 2024</t>
  </si>
  <si>
    <t>2-й квартал 2024</t>
  </si>
  <si>
    <t>3-й квартал 2024</t>
  </si>
  <si>
    <t>4-й квартал 2024</t>
  </si>
  <si>
    <t>Количество</t>
  </si>
  <si>
    <t>Себестоимость единицы</t>
  </si>
  <si>
    <t>Стоимость закупки</t>
  </si>
  <si>
    <t>Выручка</t>
  </si>
  <si>
    <t>Диск алмазный сегментный D125, 640-010-125</t>
  </si>
  <si>
    <t>Диск алмазный сегментный D230, 640-010-230</t>
  </si>
  <si>
    <t>Диск алмазный сплошной D125, 642-010-125</t>
  </si>
  <si>
    <t>Диск алмазный сплошной D230, 642-010-230</t>
  </si>
  <si>
    <t>Диск алмазный турбо D125, 641-010-125</t>
  </si>
  <si>
    <t>Диск алмазный турбо D230, 641-010-230</t>
  </si>
  <si>
    <t>Диск пильный по дереву (125x24Тx22,23), 697-010-125242223</t>
  </si>
  <si>
    <t>Диск пильный по дереву (125x36Тx22,23), 697-010-125362223</t>
  </si>
  <si>
    <t>Диск пильный по дереву (125x48Тx22,23), 697-010-125482223</t>
  </si>
  <si>
    <t>Диск пильный по дереву (190x24Тx30-20), 697-010-190243020</t>
  </si>
  <si>
    <t>Диск пильный по дереву (190x36Тx30-20), 697-010-190363020</t>
  </si>
  <si>
    <t>Диск пильный по дереву (190x48Тx30-20), 697-010-190483020</t>
  </si>
  <si>
    <t>Диск пильный по дереву (190x56Тx30-20), 697-010-190563020</t>
  </si>
  <si>
    <t>Комплект пистолетов для монтажной пены F2, 804-312-007</t>
  </si>
  <si>
    <t>Коронка по бетону SDS+ D100, 422-010-100</t>
  </si>
  <si>
    <t>Коронка по бетону SDS+ D110, 422-010-110</t>
  </si>
  <si>
    <t>Коронка по бетону SDS+ D120, 422-010-120</t>
  </si>
  <si>
    <t>Коронка по бетону SDS+ D45, 422-010-45</t>
  </si>
  <si>
    <t>Коронка по бетону SDS+ D50, 422-010-50</t>
  </si>
  <si>
    <t>Коронка по бетону SDS+ D55, 422-010-55</t>
  </si>
  <si>
    <t>Коронка по бетону SDS+ D60, 422-010-60</t>
  </si>
  <si>
    <t>Коронка по бетону SDS+ D65, 422-010-65</t>
  </si>
  <si>
    <t>Коронка по бетону SDS+ D68, 422-010-68</t>
  </si>
  <si>
    <t>Коронка по бетону SDS+ D70, 422-010-70</t>
  </si>
  <si>
    <t>Коронка по бетону SDS+ D75, 422-010-75</t>
  </si>
  <si>
    <t>Круг зачистной фибровый "Коралл" 125х13х38х22,23 (компл. 5 шт.), 690-125-038</t>
  </si>
  <si>
    <t>Круг шлифовальный лепестковый торцевой D125 Р100 (компл. 10 шт.), 688-010-100</t>
  </si>
  <si>
    <t>Круг шлифовальный лепестковый торцевой D125 Р120 (компл. 10 шт.), 688-010-120</t>
  </si>
  <si>
    <t>Круг шлифовальный лепестковый торцевой D125 Р150 (компл. 10 шт.), 688-010-150</t>
  </si>
  <si>
    <t>Круг шлифовальный лепестковый торцевой D125 Р180 (компл. 10 шт.), 688-010-180</t>
  </si>
  <si>
    <t>Круг шлифовальный лепестковый торцевой D125 Р24 (компл. 10 шт.), 688-010-024</t>
  </si>
  <si>
    <t>Круг шлифовальный лепестковый торцевой D125 Р240 (компл. 10 шт.), 688-010-240</t>
  </si>
  <si>
    <t>Круг шлифовальный лепестковый торцевой D125 Р320 (компл. 10 шт.), 688-010-320</t>
  </si>
  <si>
    <t>Круг шлифовальный лепестковый торцевой D125 Р36 (компл. 10 шт.), 688-010-036</t>
  </si>
  <si>
    <t>Круг шлифовальный лепестковый торцевой D125 Р40 (компл. 10 шт.), 688-010-040</t>
  </si>
  <si>
    <t>Круг шлифовальный лепестковый торцевой D125 Р60 (компл. 10 шт.), 688-010-060</t>
  </si>
  <si>
    <t>Круг шлифовальный лепестковый торцевой D125 Р80 (компл. 10 шт.), 688-010-080</t>
  </si>
  <si>
    <t>Крюк для вязки арматуры, 709-080-772</t>
  </si>
  <si>
    <t>Нож строительный 18мм НК, 705-010-224</t>
  </si>
  <si>
    <t>Нож строительный 18мм, 705-010-223</t>
  </si>
  <si>
    <t>Нож строительный 25мм НК, 705-010-227</t>
  </si>
  <si>
    <t>Нож строительный 25мм, 705-010-763</t>
  </si>
  <si>
    <t>Нож строительный металлический 18мм, 705-010-240</t>
  </si>
  <si>
    <t>Пистолет для монтажной пены "Headrock" F1, 804-500-140</t>
  </si>
  <si>
    <t>Пистолет для монтажной пены "Headrock" F2, 804-500-142</t>
  </si>
  <si>
    <t>Пистолет для монтажной пены "HeadRock" F3 (тефлон), 804-500-477</t>
  </si>
  <si>
    <t>Пистолет для монтажной пены "Headrock" FR-1, 880-563-001</t>
  </si>
  <si>
    <t>Пистолет для монтажной пены "Headrock" FR-3, 880-563-003</t>
  </si>
  <si>
    <t>Пистолет для монтажной пены "Headrock" FR-2, 880-563-002</t>
  </si>
  <si>
    <t>Рулетка измерительная магнитная 10м*25мм, 533-010-1025</t>
  </si>
  <si>
    <t>Рулетка измерительная магнитная 3м*16мм, 533-010-0316</t>
  </si>
  <si>
    <t>Рулетка измерительная магнитная 5м*19мм, 533-010-0519</t>
  </si>
  <si>
    <t>Рулетка измерительная магнитная 5м*25мм, 533-010-0525</t>
  </si>
  <si>
    <t>Рулетка измерительная магнитная 7,5м*25мм, 533-010-07525</t>
  </si>
  <si>
    <t>Сверло по металлу (кобальт) D10 (компл. 5 шт.), 439-010-010</t>
  </si>
  <si>
    <t>Сверло по металлу (кобальт) D10,2 (компл. 5 шт.), 439-010-0102</t>
  </si>
  <si>
    <t>Сверло по металлу (кобальт) D10,5 (компл. 5 шт.), 439-010-0105</t>
  </si>
  <si>
    <t>Сверло по металлу (кобальт) D11 (компл. 5 шт.), 439-010-011</t>
  </si>
  <si>
    <t>Сверло по металлу (кобальт) D11,5 (компл. 5 шт.), 439-010-0115</t>
  </si>
  <si>
    <t>Сверло по металлу (кобальт) D12 (компл. 5 шт.), 439-010-012</t>
  </si>
  <si>
    <t>Сверло по металлу (кобальт) D13 (компл. 5 шт.), 439-010-013</t>
  </si>
  <si>
    <t>Сверло по металлу (кобальт) D2 (компл. 10 шт.), 439-010-002</t>
  </si>
  <si>
    <t>Сверло по металлу (кобальт) D2,5 (компл. 10 шт.), 439-010-0025</t>
  </si>
  <si>
    <t>Сверло по металлу (кобальт) D3 (компл. 10 шт.), 439-010-003</t>
  </si>
  <si>
    <t>Сверло по металлу (кобальт) D3,2 (компл. 10 шт.), 439-010-0032</t>
  </si>
  <si>
    <t>Сверло по металлу (кобальт) D3,5 (компл. 10 шт.), 439-010-0035</t>
  </si>
  <si>
    <t>Сверло по металлу (кобальт) D3,8 (компл. 10 шт.), 439-010-0038</t>
  </si>
  <si>
    <t>Сверло по металлу (кобальт) D4 (компл. 10 шт.), 439-010-004</t>
  </si>
  <si>
    <t>Сверло по металлу (кобальт) D4,2 (компл. 10 шт.), 439-010-0042</t>
  </si>
  <si>
    <t>Сверло по металлу (кобальт) D4,5 (компл. 10 шт.), 439-010-0045</t>
  </si>
  <si>
    <t>Сверло по металлу (кобальт) D4,8 (компл. 10 шт.), 439-010-0048</t>
  </si>
  <si>
    <t>Сверло по металлу (кобальт) D5 (компл. 10 шт.), 439-010-005</t>
  </si>
  <si>
    <t>Сверло по металлу (кобальт) D5,2 (компл. 10 шт.), 439-010-0052</t>
  </si>
  <si>
    <t>Сверло по металлу (кобальт) D5,5 (компл. 10 шт.), 439-010-0055</t>
  </si>
  <si>
    <t>Сверло по металлу (кобальт) D6 (компл. 10 шт.), 439-010-006</t>
  </si>
  <si>
    <t>Сверло по металлу (кобальт) D6,5 (компл. 10 шт.), 439-010-0065</t>
  </si>
  <si>
    <t>Сверло по металлу (кобальт) D7 (компл. 10 шт.), 439-010-007</t>
  </si>
  <si>
    <t>Сверло по металлу (кобальт) D7,5 (компл. 10 шт.), 439-010-0075</t>
  </si>
  <si>
    <t>Сверло по металлу (кобальт) D8 (компл. 10 шт.), 439-010-008</t>
  </si>
  <si>
    <t>Сверло по металлу (кобальт) D8,5 (компл. 5 шт.), 439-010-0085</t>
  </si>
  <si>
    <t>Сверло по металлу (кобальт) D9 (компл. 5 шт.), 439-010-009</t>
  </si>
  <si>
    <t>Сверло по металлу (кобальт) D9,5 (компл. 5 шт.), 439-010-0095</t>
  </si>
  <si>
    <t>Степлер стальной (гальванический), скобы 4-14 мм, тип 53, 351-700-053</t>
  </si>
  <si>
    <t>Чаша алмазная сегментная D125, 661-010-125</t>
  </si>
  <si>
    <t>Чаша алмазная сегментная D150, 661-010-150</t>
  </si>
  <si>
    <t>Чаша алмазная сегментная D180, 661-010-180</t>
  </si>
  <si>
    <t>Чаша алмазная сегментная D230, 661-010-230</t>
  </si>
  <si>
    <t>Чаша алмазная турбо D125, 662-010-125</t>
  </si>
  <si>
    <t>Чаша алмазная турбо D150, 662-010-150</t>
  </si>
  <si>
    <t>Чаша алмазная турбо D180, 662-010-180</t>
  </si>
  <si>
    <t>Чаша алмазная турбо D230, 662-010-230</t>
  </si>
  <si>
    <t>Итого с НДС</t>
  </si>
  <si>
    <t>Итого</t>
  </si>
  <si>
    <t>Итого без НДС</t>
  </si>
  <si>
    <t>Итого без НДС, 1-е полугодие</t>
  </si>
  <si>
    <t>Итого без НДС, 2-е полугодие</t>
  </si>
  <si>
    <t>Итого без НДС, год</t>
  </si>
  <si>
    <t>Доля от общего объема продаж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</si>
</sst>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\ ##0.00_-;\-* #\ ##0.00_-;_-* &quot;-&quot;??_-;_-@_-"/>
    <numFmt numFmtId="168" formatCode="#\ ##0;[Red]\-#\ ##0"/>
    <numFmt numFmtId="169" formatCode="#\ ##0.00"/>
    <numFmt numFmtId="170" formatCode="#\ ##0.00;[Red]\-#\ ##0.00"/>
    <numFmt numFmtId="171" formatCode="_-* #\ ##0_-;\-* #\ ##0_-;_-* &quot;-&quot;??_-;_-@_-"/>
    <numFmt numFmtId="172" formatCode="mmm\.yy"/>
    <numFmt numFmtId="173" formatCode="[$р.-419]#\ ##0"/>
    <numFmt numFmtId="174" formatCode="#\ ##0"/>
    <numFmt numFmtId="175" formatCode="0.0%"/>
    <numFmt numFmtId="176" formatCode="#\ ##0_р_."/>
    <numFmt numFmtId="177" formatCode="_(* #\ ##0_);_(* \(#\ ##0\);_(* &quot;-&quot;_);_(@_)"/>
    <numFmt numFmtId="178" formatCode="_-* #\ ##0.0_-;\-* #\ ##0.0_-;_-* &quot;-&quot;??_-;_-@_-"/>
    <numFmt numFmtId="179" formatCode="#\ ##0&quot;р.&quot;"/>
  </numFmts>
  <fonts count="49">
    <font>
      <sz val="11"/>
      <color theme="1"/>
      <name val="Calibri"/>
      <charset val="204"/>
      <scheme val="minor"/>
    </font>
    <font>
      <sz val="8"/>
      <name val="Arial"/>
      <charset val="134"/>
    </font>
    <font>
      <b/>
      <sz val="12"/>
      <name val="Arial"/>
      <charset val="204"/>
    </font>
    <font>
      <sz val="10"/>
      <name val="Arial"/>
      <charset val="204"/>
    </font>
    <font>
      <b/>
      <sz val="10"/>
      <name val="Arial Narrow"/>
      <charset val="204"/>
    </font>
    <font>
      <b/>
      <sz val="8"/>
      <name val="Arial"/>
      <charset val="204"/>
    </font>
    <font>
      <sz val="8"/>
      <name val="Arial Narrow"/>
      <charset val="204"/>
    </font>
    <font>
      <b/>
      <i/>
      <sz val="10"/>
      <name val="Arial Narrow"/>
      <charset val="204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b/>
      <sz val="13"/>
      <color theme="1"/>
      <name val="Cambria"/>
      <charset val="204"/>
      <scheme val="major"/>
    </font>
    <font>
      <b/>
      <sz val="18"/>
      <color theme="1"/>
      <name val="Cambria"/>
      <charset val="204"/>
      <scheme val="major"/>
    </font>
    <font>
      <sz val="13"/>
      <color theme="1"/>
      <name val="Cambria"/>
      <charset val="204"/>
      <scheme val="major"/>
    </font>
    <font>
      <sz val="12"/>
      <color theme="1"/>
      <name val="Cambria"/>
      <charset val="204"/>
      <scheme val="major"/>
    </font>
    <font>
      <b/>
      <sz val="12"/>
      <color theme="1"/>
      <name val="Cambria"/>
      <charset val="204"/>
      <scheme val="major"/>
    </font>
    <font>
      <i/>
      <sz val="12"/>
      <color theme="1"/>
      <name val="Cambria"/>
      <charset val="204"/>
      <scheme val="major"/>
    </font>
    <font>
      <b/>
      <i/>
      <sz val="12"/>
      <color theme="1"/>
      <name val="Cambria"/>
      <charset val="204"/>
      <scheme val="major"/>
    </font>
    <font>
      <sz val="10"/>
      <color theme="0"/>
      <name val="Arial"/>
      <charset val="204"/>
    </font>
    <font>
      <sz val="12"/>
      <color theme="0"/>
      <name val="Cambria"/>
      <charset val="204"/>
      <scheme val="major"/>
    </font>
    <font>
      <b/>
      <sz val="12"/>
      <color indexed="8"/>
      <name val="Times New Roman CYR"/>
      <charset val="204"/>
    </font>
    <font>
      <b/>
      <sz val="12"/>
      <name val="Cambria"/>
      <charset val="204"/>
      <scheme val="major"/>
    </font>
    <font>
      <sz val="12"/>
      <color theme="1"/>
      <name val="Arial"/>
      <charset val="204"/>
    </font>
    <font>
      <sz val="12"/>
      <name val="Arial"/>
      <charset val="204"/>
    </font>
    <font>
      <sz val="12"/>
      <color rgb="FF000000"/>
      <name val="Arial"/>
      <charset val="204"/>
    </font>
    <font>
      <sz val="12"/>
      <color indexed="8"/>
      <name val="Cambria"/>
      <charset val="204"/>
      <scheme val="major"/>
    </font>
    <font>
      <sz val="11"/>
      <color theme="1"/>
      <name val="Cambria"/>
      <charset val="204"/>
      <scheme val="major"/>
    </font>
    <font>
      <b/>
      <sz val="13"/>
      <color rgb="FF000000"/>
      <name val="Cambria"/>
      <charset val="204"/>
      <scheme val="major"/>
    </font>
    <font>
      <b/>
      <sz val="12"/>
      <color indexed="8"/>
      <name val="Cambria"/>
      <charset val="204"/>
      <scheme val="major"/>
    </font>
    <font>
      <sz val="12"/>
      <color rgb="FF000000"/>
      <name val="Cambria"/>
      <charset val="204"/>
      <scheme val="major"/>
    </font>
    <font>
      <b/>
      <sz val="12"/>
      <color rgb="FF000000"/>
      <name val="Cambria"/>
      <charset val="204"/>
      <scheme val="major"/>
    </font>
    <font>
      <b/>
      <sz val="13"/>
      <color indexed="8"/>
      <name val="Cambria"/>
      <charset val="204"/>
      <scheme val="major"/>
    </font>
    <font>
      <i/>
      <sz val="11"/>
      <color theme="1"/>
      <name val="Cambria"/>
      <charset val="204"/>
      <scheme val="major"/>
    </font>
    <font>
      <b/>
      <i/>
      <sz val="13"/>
      <color indexed="8"/>
      <name val="Cambria"/>
      <charset val="204"/>
      <scheme val="major"/>
    </font>
    <font>
      <i/>
      <sz val="12"/>
      <color rgb="FF000000"/>
      <name val="Cambria"/>
      <charset val="204"/>
      <scheme val="major"/>
    </font>
    <font>
      <sz val="14"/>
      <color indexed="8"/>
      <name val="Calibri"/>
      <charset val="204"/>
      <scheme val="minor"/>
    </font>
    <font>
      <sz val="13"/>
      <color indexed="8"/>
      <name val="Calibri"/>
      <charset val="204"/>
      <scheme val="minor"/>
    </font>
    <font>
      <sz val="12"/>
      <color indexed="8"/>
      <name val="Calibri"/>
      <charset val="204"/>
      <scheme val="minor"/>
    </font>
    <font>
      <b/>
      <sz val="18"/>
      <color indexed="8"/>
      <name val="Cambria"/>
      <charset val="204"/>
      <scheme val="major"/>
    </font>
    <font>
      <b/>
      <sz val="14"/>
      <color indexed="8"/>
      <name val="Cambria"/>
      <charset val="204"/>
      <scheme val="major"/>
    </font>
    <font>
      <i/>
      <sz val="13"/>
      <color indexed="8"/>
      <name val="Cambria"/>
      <charset val="204"/>
      <scheme val="major"/>
    </font>
    <font>
      <sz val="13"/>
      <color indexed="8"/>
      <name val="Cambria"/>
      <charset val="204"/>
      <scheme val="major"/>
    </font>
    <font>
      <b/>
      <i/>
      <sz val="12"/>
      <color indexed="8"/>
      <name val="Cambria"/>
      <charset val="204"/>
      <scheme val="major"/>
    </font>
    <font>
      <sz val="12"/>
      <color theme="1" tint="4.9989318521683403E-2"/>
      <name val="Cambria"/>
      <charset val="204"/>
      <scheme val="major"/>
    </font>
    <font>
      <i/>
      <sz val="12"/>
      <color indexed="8"/>
      <name val="Cambria"/>
      <charset val="204"/>
      <scheme val="major"/>
    </font>
    <font>
      <sz val="12"/>
      <color rgb="FFFF0000"/>
      <name val="Cambria"/>
      <charset val="204"/>
      <scheme val="major"/>
    </font>
    <font>
      <sz val="12"/>
      <name val="Cambria"/>
      <charset val="204"/>
      <scheme val="major"/>
    </font>
    <font>
      <sz val="11"/>
      <color indexed="8"/>
      <name val="Calibri"/>
      <charset val="204"/>
    </font>
    <font>
      <sz val="10"/>
      <color rgb="FF00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theme="0" tint="-0.249977111117893"/>
        <bgColor rgb="FF6AA84F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249977111117893"/>
        <bgColor rgb="FF93C47D"/>
      </patternFill>
    </fill>
    <fill>
      <patternFill patternType="solid">
        <fgColor theme="9" tint="0.39994506668294322"/>
        <bgColor rgb="FFFFD966"/>
      </patternFill>
    </fill>
    <fill>
      <patternFill patternType="solid">
        <fgColor rgb="FF6AA84F"/>
        <bgColor rgb="FF93C47D"/>
      </patternFill>
    </fill>
    <fill>
      <patternFill patternType="solid">
        <fgColor rgb="FFFFFF00"/>
        <bgColor indexed="64"/>
      </patternFill>
    </fill>
    <fill>
      <patternFill patternType="solid">
        <fgColor rgb="FF6AA84F"/>
        <bgColor rgb="FF6AA84F"/>
      </patternFill>
    </fill>
    <fill>
      <patternFill patternType="solid">
        <fgColor theme="6" tint="0.39994506668294322"/>
        <bgColor rgb="FFB6D7A8"/>
      </patternFill>
    </fill>
    <fill>
      <patternFill patternType="solid">
        <fgColor rgb="FF6AA84F"/>
        <bgColor rgb="FFB6D7A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24"/>
      </bottom>
      <diagonal/>
    </border>
    <border>
      <left/>
      <right/>
      <top style="medium">
        <color auto="1"/>
      </top>
      <bottom style="thin">
        <color indexed="24"/>
      </bottom>
      <diagonal/>
    </border>
    <border>
      <left/>
      <right style="medium">
        <color auto="1"/>
      </right>
      <top style="medium">
        <color auto="1"/>
      </top>
      <bottom style="thin">
        <color indexed="2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24"/>
      </right>
      <top style="thin">
        <color indexed="24"/>
      </top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n">
        <color indexed="24"/>
      </left>
      <right style="medium">
        <color auto="1"/>
      </right>
      <top style="thin">
        <color indexed="24"/>
      </top>
      <bottom/>
      <diagonal/>
    </border>
    <border>
      <left/>
      <right/>
      <top style="thin">
        <color indexed="2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24"/>
      </left>
      <right style="thin">
        <color indexed="24"/>
      </right>
      <top/>
      <bottom/>
      <diagonal/>
    </border>
    <border>
      <left style="thin">
        <color indexed="24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24"/>
      </left>
      <right style="thin">
        <color indexed="24"/>
      </right>
      <top/>
      <bottom style="medium">
        <color auto="1"/>
      </bottom>
      <diagonal/>
    </border>
    <border>
      <left style="thin">
        <color indexed="24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24"/>
      </bottom>
      <diagonal/>
    </border>
    <border>
      <left style="medium">
        <color auto="1"/>
      </left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medium">
        <color auto="1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/>
      <diagonal/>
    </border>
    <border>
      <left style="thin">
        <color indexed="24"/>
      </left>
      <right/>
      <top/>
      <bottom/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24"/>
      </right>
      <top style="thin">
        <color auto="1"/>
      </top>
      <bottom style="thin">
        <color auto="1"/>
      </bottom>
      <diagonal/>
    </border>
    <border>
      <left style="thin">
        <color indexed="24"/>
      </left>
      <right/>
      <top style="thin">
        <color auto="1"/>
      </top>
      <bottom style="thin">
        <color auto="1"/>
      </bottom>
      <diagonal/>
    </border>
    <border>
      <left style="thin">
        <color indexed="24"/>
      </left>
      <right style="thin">
        <color indexed="2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auto="1"/>
      </left>
      <right style="thin">
        <color indexed="24"/>
      </right>
      <top style="thin">
        <color auto="1"/>
      </top>
      <bottom/>
      <diagonal/>
    </border>
    <border>
      <left style="thin">
        <color indexed="24"/>
      </left>
      <right style="thin">
        <color indexed="2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24"/>
      </top>
      <bottom style="thin">
        <color indexed="24"/>
      </bottom>
      <diagonal/>
    </border>
    <border>
      <left style="medium">
        <color auto="1"/>
      </left>
      <right style="thin">
        <color indexed="24"/>
      </right>
      <top style="medium">
        <color auto="1"/>
      </top>
      <bottom style="medium">
        <color auto="1"/>
      </bottom>
      <diagonal/>
    </border>
    <border>
      <left style="thin">
        <color indexed="24"/>
      </left>
      <right style="thin">
        <color indexed="2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24"/>
      </top>
      <bottom style="medium">
        <color auto="1"/>
      </bottom>
      <diagonal/>
    </border>
    <border>
      <left style="thin">
        <color indexed="24"/>
      </left>
      <right/>
      <top style="thin">
        <color indexed="24"/>
      </top>
      <bottom style="medium">
        <color auto="1"/>
      </bottom>
      <diagonal/>
    </border>
    <border>
      <left style="thin">
        <color indexed="24"/>
      </left>
      <right/>
      <top/>
      <bottom style="medium">
        <color auto="1"/>
      </bottom>
      <diagonal/>
    </border>
    <border>
      <left style="thin">
        <color indexed="2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24"/>
      </left>
      <right style="medium">
        <color auto="1"/>
      </right>
      <top/>
      <bottom style="thin">
        <color indexed="24"/>
      </bottom>
      <diagonal/>
    </border>
    <border>
      <left style="thin">
        <color indexed="24"/>
      </left>
      <right style="medium">
        <color auto="1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medium">
        <color auto="1"/>
      </right>
      <top style="thin">
        <color indexed="24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9">
    <xf numFmtId="0" fontId="0" fillId="0" borderId="0"/>
    <xf numFmtId="164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8" fillId="0" borderId="0"/>
    <xf numFmtId="0" fontId="1" fillId="0" borderId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7" fillId="0" borderId="0" applyFont="0" applyFill="0" applyBorder="0" applyAlignment="0" applyProtection="0"/>
    <xf numFmtId="164" fontId="47" fillId="0" borderId="0" applyFont="0" applyFill="0" applyBorder="0" applyAlignment="0" applyProtection="0"/>
  </cellStyleXfs>
  <cellXfs count="371">
    <xf numFmtId="0" fontId="0" fillId="0" borderId="0" xfId="0"/>
    <xf numFmtId="0" fontId="1" fillId="0" borderId="0" xfId="4"/>
    <xf numFmtId="0" fontId="2" fillId="0" borderId="0" xfId="4" applyFont="1" applyAlignment="1">
      <alignment vertical="top"/>
    </xf>
    <xf numFmtId="0" fontId="3" fillId="0" borderId="0" xfId="4" applyFont="1" applyAlignment="1">
      <alignment vertical="top"/>
    </xf>
    <xf numFmtId="0" fontId="1" fillId="0" borderId="5" xfId="4" applyBorder="1"/>
    <xf numFmtId="0" fontId="1" fillId="0" borderId="19" xfId="4" applyBorder="1" applyAlignment="1">
      <alignment vertical="top" wrapText="1"/>
    </xf>
    <xf numFmtId="168" fontId="1" fillId="0" borderId="20" xfId="4" applyNumberFormat="1" applyBorder="1" applyAlignment="1">
      <alignment horizontal="right" vertical="top"/>
    </xf>
    <xf numFmtId="2" fontId="1" fillId="0" borderId="20" xfId="4" applyNumberFormat="1" applyBorder="1" applyAlignment="1">
      <alignment horizontal="right" vertical="top"/>
    </xf>
    <xf numFmtId="169" fontId="1" fillId="0" borderId="20" xfId="4" applyNumberFormat="1" applyBorder="1" applyAlignment="1">
      <alignment horizontal="right" vertical="top" wrapText="1"/>
    </xf>
    <xf numFmtId="170" fontId="1" fillId="0" borderId="20" xfId="4" applyNumberFormat="1" applyBorder="1" applyAlignment="1">
      <alignment horizontal="right" vertical="top" wrapText="1"/>
    </xf>
    <xf numFmtId="9" fontId="1" fillId="0" borderId="0" xfId="2" applyFont="1" applyBorder="1"/>
    <xf numFmtId="0" fontId="1" fillId="0" borderId="21" xfId="4" applyBorder="1" applyAlignment="1">
      <alignment vertical="top" wrapText="1"/>
    </xf>
    <xf numFmtId="0" fontId="1" fillId="0" borderId="22" xfId="4" applyBorder="1" applyAlignment="1">
      <alignment vertical="top" wrapText="1"/>
    </xf>
    <xf numFmtId="168" fontId="1" fillId="0" borderId="21" xfId="4" applyNumberFormat="1" applyBorder="1" applyAlignment="1">
      <alignment horizontal="right" vertical="top"/>
    </xf>
    <xf numFmtId="2" fontId="1" fillId="0" borderId="21" xfId="4" applyNumberFormat="1" applyBorder="1" applyAlignment="1">
      <alignment horizontal="right" vertical="top"/>
    </xf>
    <xf numFmtId="169" fontId="1" fillId="0" borderId="21" xfId="4" applyNumberFormat="1" applyBorder="1" applyAlignment="1">
      <alignment horizontal="right" vertical="top" wrapText="1"/>
    </xf>
    <xf numFmtId="170" fontId="1" fillId="0" borderId="21" xfId="4" applyNumberFormat="1" applyBorder="1" applyAlignment="1">
      <alignment horizontal="right" vertical="top" wrapText="1"/>
    </xf>
    <xf numFmtId="9" fontId="1" fillId="0" borderId="26" xfId="2" applyFont="1" applyBorder="1"/>
    <xf numFmtId="0" fontId="6" fillId="0" borderId="0" xfId="4" applyFont="1"/>
    <xf numFmtId="2" fontId="1" fillId="0" borderId="21" xfId="4" applyNumberFormat="1" applyBorder="1" applyAlignment="1">
      <alignment horizontal="right" vertical="top" wrapText="1"/>
    </xf>
    <xf numFmtId="0" fontId="1" fillId="0" borderId="7" xfId="4" applyBorder="1" applyAlignment="1">
      <alignment vertical="top" wrapText="1"/>
    </xf>
    <xf numFmtId="168" fontId="1" fillId="0" borderId="8" xfId="4" applyNumberFormat="1" applyBorder="1" applyAlignment="1">
      <alignment horizontal="right" vertical="top"/>
    </xf>
    <xf numFmtId="2" fontId="1" fillId="0" borderId="8" xfId="4" applyNumberFormat="1" applyBorder="1" applyAlignment="1">
      <alignment horizontal="right" vertical="top"/>
    </xf>
    <xf numFmtId="169" fontId="1" fillId="0" borderId="8" xfId="4" applyNumberFormat="1" applyBorder="1" applyAlignment="1">
      <alignment horizontal="right" vertical="top" wrapText="1"/>
    </xf>
    <xf numFmtId="170" fontId="1" fillId="0" borderId="8" xfId="4" applyNumberFormat="1" applyBorder="1" applyAlignment="1">
      <alignment horizontal="right" vertical="top" wrapText="1"/>
    </xf>
    <xf numFmtId="0" fontId="1" fillId="0" borderId="8" xfId="4" applyBorder="1" applyAlignment="1">
      <alignment vertical="top" wrapText="1"/>
    </xf>
    <xf numFmtId="0" fontId="4" fillId="2" borderId="27" xfId="4" applyFont="1" applyFill="1" applyBorder="1" applyAlignment="1">
      <alignment vertical="top"/>
    </xf>
    <xf numFmtId="168" fontId="4" fillId="2" borderId="28" xfId="4" applyNumberFormat="1" applyFont="1" applyFill="1" applyBorder="1" applyAlignment="1">
      <alignment horizontal="right" vertical="top"/>
    </xf>
    <xf numFmtId="0" fontId="4" fillId="2" borderId="29" xfId="4" applyFont="1" applyFill="1" applyBorder="1" applyAlignment="1">
      <alignment vertical="top"/>
    </xf>
    <xf numFmtId="169" fontId="4" fillId="2" borderId="29" xfId="4" applyNumberFormat="1" applyFont="1" applyFill="1" applyBorder="1" applyAlignment="1">
      <alignment horizontal="right" vertical="top" wrapText="1"/>
    </xf>
    <xf numFmtId="170" fontId="4" fillId="2" borderId="29" xfId="4" applyNumberFormat="1" applyFont="1" applyFill="1" applyBorder="1" applyAlignment="1">
      <alignment horizontal="right" vertical="top" wrapText="1"/>
    </xf>
    <xf numFmtId="9" fontId="4" fillId="0" borderId="30" xfId="2" applyFont="1" applyBorder="1"/>
    <xf numFmtId="0" fontId="4" fillId="2" borderId="28" xfId="4" applyFont="1" applyFill="1" applyBorder="1" applyAlignment="1">
      <alignment horizontal="right" vertical="top"/>
    </xf>
    <xf numFmtId="0" fontId="4" fillId="3" borderId="27" xfId="4" applyFont="1" applyFill="1" applyBorder="1" applyAlignment="1">
      <alignment vertical="top"/>
    </xf>
    <xf numFmtId="0" fontId="4" fillId="3" borderId="19" xfId="4" applyFont="1" applyFill="1" applyBorder="1" applyAlignment="1">
      <alignment vertical="top"/>
    </xf>
    <xf numFmtId="0" fontId="4" fillId="2" borderId="25" xfId="4" applyFont="1" applyFill="1" applyBorder="1" applyAlignment="1">
      <alignment horizontal="right" vertical="top"/>
    </xf>
    <xf numFmtId="169" fontId="4" fillId="2" borderId="31" xfId="4" applyNumberFormat="1" applyFont="1" applyFill="1" applyBorder="1" applyAlignment="1">
      <alignment horizontal="right" vertical="top" wrapText="1"/>
    </xf>
    <xf numFmtId="9" fontId="4" fillId="0" borderId="32" xfId="2" applyFont="1" applyBorder="1"/>
    <xf numFmtId="0" fontId="4" fillId="2" borderId="18" xfId="4" applyFont="1" applyFill="1" applyBorder="1" applyAlignment="1">
      <alignment horizontal="right" vertical="top"/>
    </xf>
    <xf numFmtId="0" fontId="4" fillId="3" borderId="22" xfId="4" applyFont="1" applyFill="1" applyBorder="1" applyAlignment="1">
      <alignment vertical="top"/>
    </xf>
    <xf numFmtId="0" fontId="4" fillId="2" borderId="33" xfId="4" applyFont="1" applyFill="1" applyBorder="1" applyAlignment="1">
      <alignment horizontal="right" vertical="top"/>
    </xf>
    <xf numFmtId="169" fontId="4" fillId="2" borderId="34" xfId="4" applyNumberFormat="1" applyFont="1" applyFill="1" applyBorder="1" applyAlignment="1">
      <alignment horizontal="right" vertical="top" wrapText="1"/>
    </xf>
    <xf numFmtId="169" fontId="4" fillId="2" borderId="35" xfId="4" applyNumberFormat="1" applyFont="1" applyFill="1" applyBorder="1" applyAlignment="1">
      <alignment horizontal="right" vertical="top" wrapText="1"/>
    </xf>
    <xf numFmtId="9" fontId="4" fillId="0" borderId="36" xfId="2" applyFont="1" applyBorder="1"/>
    <xf numFmtId="0" fontId="4" fillId="2" borderId="37" xfId="4" applyFont="1" applyFill="1" applyBorder="1" applyAlignment="1">
      <alignment horizontal="right" vertical="top"/>
    </xf>
    <xf numFmtId="169" fontId="4" fillId="2" borderId="38" xfId="4" applyNumberFormat="1" applyFont="1" applyFill="1" applyBorder="1" applyAlignment="1">
      <alignment horizontal="right" vertical="top" wrapText="1"/>
    </xf>
    <xf numFmtId="169" fontId="4" fillId="2" borderId="39" xfId="4" applyNumberFormat="1" applyFont="1" applyFill="1" applyBorder="1" applyAlignment="1">
      <alignment horizontal="right" vertical="top" wrapText="1"/>
    </xf>
    <xf numFmtId="9" fontId="4" fillId="0" borderId="40" xfId="2" applyFont="1" applyBorder="1"/>
    <xf numFmtId="0" fontId="7" fillId="2" borderId="41" xfId="4" applyFont="1" applyFill="1" applyBorder="1" applyAlignment="1">
      <alignment horizontal="left" vertical="top"/>
    </xf>
    <xf numFmtId="0" fontId="7" fillId="2" borderId="42" xfId="4" applyFont="1" applyFill="1" applyBorder="1" applyAlignment="1">
      <alignment horizontal="right" vertical="top"/>
    </xf>
    <xf numFmtId="9" fontId="7" fillId="2" borderId="43" xfId="2" applyFont="1" applyFill="1" applyBorder="1" applyAlignment="1">
      <alignment horizontal="right" vertical="top"/>
    </xf>
    <xf numFmtId="0" fontId="7" fillId="2" borderId="43" xfId="4" applyFont="1" applyFill="1" applyBorder="1" applyAlignment="1">
      <alignment horizontal="right" vertical="top"/>
    </xf>
    <xf numFmtId="9" fontId="4" fillId="2" borderId="28" xfId="2" applyFont="1" applyFill="1" applyBorder="1" applyAlignment="1">
      <alignment horizontal="right" vertical="top"/>
    </xf>
    <xf numFmtId="9" fontId="4" fillId="2" borderId="44" xfId="2" applyFont="1" applyFill="1" applyBorder="1" applyAlignment="1">
      <alignment horizontal="right" vertical="top"/>
    </xf>
    <xf numFmtId="0" fontId="1" fillId="0" borderId="30" xfId="4" applyBorder="1"/>
    <xf numFmtId="0" fontId="4" fillId="2" borderId="45" xfId="4" applyFont="1" applyFill="1" applyBorder="1" applyAlignment="1">
      <alignment horizontal="right" vertical="top"/>
    </xf>
    <xf numFmtId="0" fontId="4" fillId="2" borderId="46" xfId="4" applyFont="1" applyFill="1" applyBorder="1" applyAlignment="1">
      <alignment horizontal="right" vertical="top"/>
    </xf>
    <xf numFmtId="0" fontId="7" fillId="2" borderId="47" xfId="4" applyFont="1" applyFill="1" applyBorder="1" applyAlignment="1">
      <alignment horizontal="right" vertical="top"/>
    </xf>
    <xf numFmtId="0" fontId="3" fillId="0" borderId="0" xfId="4" applyFont="1"/>
    <xf numFmtId="0" fontId="8" fillId="0" borderId="0" xfId="3"/>
    <xf numFmtId="0" fontId="9" fillId="0" borderId="0" xfId="3" applyFont="1"/>
    <xf numFmtId="171" fontId="8" fillId="0" borderId="0" xfId="1" applyNumberFormat="1" applyFont="1" applyAlignment="1"/>
    <xf numFmtId="0" fontId="10" fillId="4" borderId="48" xfId="0" applyFont="1" applyFill="1" applyBorder="1" applyAlignment="1">
      <alignment vertical="center"/>
    </xf>
    <xf numFmtId="0" fontId="11" fillId="4" borderId="49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12" fillId="0" borderId="0" xfId="0" applyFont="1"/>
    <xf numFmtId="0" fontId="12" fillId="0" borderId="0" xfId="3" applyFont="1"/>
    <xf numFmtId="0" fontId="13" fillId="0" borderId="30" xfId="3" applyFont="1" applyBorder="1" applyAlignment="1">
      <alignment horizontal="left" vertical="top" wrapText="1"/>
    </xf>
    <xf numFmtId="0" fontId="13" fillId="0" borderId="50" xfId="3" applyFont="1" applyBorder="1"/>
    <xf numFmtId="172" fontId="14" fillId="0" borderId="50" xfId="3" applyNumberFormat="1" applyFont="1" applyBorder="1" applyAlignment="1">
      <alignment horizontal="center" vertical="top" wrapText="1"/>
    </xf>
    <xf numFmtId="0" fontId="13" fillId="0" borderId="0" xfId="3" applyFont="1" applyAlignment="1">
      <alignment horizontal="left" vertical="top"/>
    </xf>
    <xf numFmtId="0" fontId="13" fillId="0" borderId="51" xfId="3" applyFont="1" applyBorder="1" applyAlignment="1">
      <alignment horizontal="right" vertical="top"/>
    </xf>
    <xf numFmtId="0" fontId="13" fillId="0" borderId="0" xfId="3" applyFont="1" applyAlignment="1">
      <alignment horizontal="right" vertical="top"/>
    </xf>
    <xf numFmtId="173" fontId="10" fillId="5" borderId="30" xfId="3" applyNumberFormat="1" applyFont="1" applyFill="1" applyBorder="1" applyAlignment="1">
      <alignment horizontal="left" vertical="center"/>
    </xf>
    <xf numFmtId="0" fontId="14" fillId="5" borderId="50" xfId="3" applyFont="1" applyFill="1" applyBorder="1" applyAlignment="1">
      <alignment horizontal="right" vertical="center"/>
    </xf>
    <xf numFmtId="174" fontId="14" fillId="5" borderId="50" xfId="3" applyNumberFormat="1" applyFont="1" applyFill="1" applyBorder="1" applyAlignment="1">
      <alignment horizontal="right" vertical="center"/>
    </xf>
    <xf numFmtId="0" fontId="15" fillId="0" borderId="0" xfId="3" applyFont="1" applyAlignment="1">
      <alignment horizontal="right" vertical="top"/>
    </xf>
    <xf numFmtId="0" fontId="14" fillId="0" borderId="51" xfId="3" applyFont="1" applyBorder="1" applyAlignment="1">
      <alignment horizontal="right" vertical="center"/>
    </xf>
    <xf numFmtId="174" fontId="14" fillId="0" borderId="51" xfId="3" applyNumberFormat="1" applyFont="1" applyBorder="1" applyAlignment="1">
      <alignment horizontal="right" vertical="center"/>
    </xf>
    <xf numFmtId="174" fontId="14" fillId="0" borderId="0" xfId="3" applyNumberFormat="1" applyFont="1" applyAlignment="1">
      <alignment horizontal="right" vertical="center"/>
    </xf>
    <xf numFmtId="174" fontId="14" fillId="0" borderId="52" xfId="3" applyNumberFormat="1" applyFont="1" applyBorder="1" applyAlignment="1">
      <alignment horizontal="right" vertical="center"/>
    </xf>
    <xf numFmtId="0" fontId="13" fillId="0" borderId="0" xfId="3" applyFont="1" applyAlignment="1">
      <alignment horizontal="left" vertical="top" wrapText="1"/>
    </xf>
    <xf numFmtId="174" fontId="14" fillId="0" borderId="51" xfId="3" applyNumberFormat="1" applyFont="1" applyBorder="1" applyAlignment="1">
      <alignment horizontal="right" vertical="top"/>
    </xf>
    <xf numFmtId="174" fontId="13" fillId="0" borderId="51" xfId="3" applyNumberFormat="1" applyFont="1" applyBorder="1" applyAlignment="1">
      <alignment horizontal="right" vertical="top"/>
    </xf>
    <xf numFmtId="174" fontId="13" fillId="0" borderId="0" xfId="3" applyNumberFormat="1" applyFont="1" applyAlignment="1">
      <alignment horizontal="right" vertical="top"/>
    </xf>
    <xf numFmtId="174" fontId="13" fillId="0" borderId="53" xfId="3" applyNumberFormat="1" applyFont="1" applyBorder="1" applyAlignment="1">
      <alignment horizontal="right" vertical="top"/>
    </xf>
    <xf numFmtId="9" fontId="15" fillId="6" borderId="51" xfId="2" applyFont="1" applyFill="1" applyBorder="1" applyAlignment="1">
      <alignment horizontal="right" vertical="top"/>
    </xf>
    <xf numFmtId="174" fontId="13" fillId="0" borderId="52" xfId="3" applyNumberFormat="1" applyFont="1" applyBorder="1" applyAlignment="1">
      <alignment horizontal="right" vertical="top"/>
    </xf>
    <xf numFmtId="173" fontId="10" fillId="7" borderId="30" xfId="3" applyNumberFormat="1" applyFont="1" applyFill="1" applyBorder="1" applyAlignment="1">
      <alignment horizontal="left" vertical="center"/>
    </xf>
    <xf numFmtId="0" fontId="14" fillId="7" borderId="50" xfId="3" applyFont="1" applyFill="1" applyBorder="1" applyAlignment="1">
      <alignment horizontal="right" vertical="center"/>
    </xf>
    <xf numFmtId="174" fontId="14" fillId="7" borderId="50" xfId="3" applyNumberFormat="1" applyFont="1" applyFill="1" applyBorder="1" applyAlignment="1">
      <alignment horizontal="right" vertical="center"/>
    </xf>
    <xf numFmtId="173" fontId="13" fillId="0" borderId="0" xfId="3" applyNumberFormat="1" applyFont="1" applyAlignment="1">
      <alignment horizontal="left" vertical="center"/>
    </xf>
    <xf numFmtId="9" fontId="13" fillId="8" borderId="51" xfId="2" applyFont="1" applyFill="1" applyBorder="1" applyAlignment="1">
      <alignment horizontal="right" vertical="top" wrapText="1"/>
    </xf>
    <xf numFmtId="174" fontId="13" fillId="0" borderId="51" xfId="3" applyNumberFormat="1" applyFont="1" applyBorder="1" applyAlignment="1">
      <alignment horizontal="right" vertical="top" wrapText="1"/>
    </xf>
    <xf numFmtId="174" fontId="13" fillId="0" borderId="0" xfId="3" applyNumberFormat="1" applyFont="1" applyAlignment="1">
      <alignment horizontal="right" vertical="top" wrapText="1"/>
    </xf>
    <xf numFmtId="175" fontId="13" fillId="8" borderId="51" xfId="2" applyNumberFormat="1" applyFont="1" applyFill="1" applyBorder="1" applyAlignment="1">
      <alignment horizontal="right" vertical="top" wrapText="1"/>
    </xf>
    <xf numFmtId="174" fontId="13" fillId="8" borderId="51" xfId="3" applyNumberFormat="1" applyFont="1" applyFill="1" applyBorder="1" applyAlignment="1">
      <alignment horizontal="right" vertical="top" wrapText="1"/>
    </xf>
    <xf numFmtId="0" fontId="13" fillId="0" borderId="51" xfId="3" applyFont="1" applyBorder="1"/>
    <xf numFmtId="174" fontId="14" fillId="5" borderId="30" xfId="3" applyNumberFormat="1" applyFont="1" applyFill="1" applyBorder="1" applyAlignment="1">
      <alignment horizontal="right" vertical="center"/>
    </xf>
    <xf numFmtId="174" fontId="14" fillId="5" borderId="54" xfId="3" applyNumberFormat="1" applyFont="1" applyFill="1" applyBorder="1" applyAlignment="1">
      <alignment horizontal="right" vertical="center"/>
    </xf>
    <xf numFmtId="0" fontId="16" fillId="0" borderId="0" xfId="3" applyFont="1" applyAlignment="1">
      <alignment horizontal="left" vertical="top"/>
    </xf>
    <xf numFmtId="0" fontId="16" fillId="0" borderId="51" xfId="3" applyFont="1" applyBorder="1" applyAlignment="1">
      <alignment horizontal="right" vertical="top"/>
    </xf>
    <xf numFmtId="9" fontId="16" fillId="0" borderId="51" xfId="3" applyNumberFormat="1" applyFont="1" applyBorder="1" applyAlignment="1">
      <alignment horizontal="right" vertical="top"/>
    </xf>
    <xf numFmtId="9" fontId="16" fillId="0" borderId="0" xfId="3" applyNumberFormat="1" applyFont="1" applyAlignment="1">
      <alignment horizontal="right" vertical="top"/>
    </xf>
    <xf numFmtId="9" fontId="16" fillId="0" borderId="52" xfId="3" applyNumberFormat="1" applyFont="1" applyBorder="1" applyAlignment="1">
      <alignment horizontal="right" vertical="top"/>
    </xf>
    <xf numFmtId="0" fontId="13" fillId="0" borderId="52" xfId="3" applyFont="1" applyBorder="1" applyAlignment="1">
      <alignment horizontal="right" vertical="top"/>
    </xf>
    <xf numFmtId="173" fontId="14" fillId="0" borderId="0" xfId="3" applyNumberFormat="1" applyFont="1" applyAlignment="1">
      <alignment horizontal="left" vertical="center"/>
    </xf>
    <xf numFmtId="174" fontId="13" fillId="0" borderId="0" xfId="3" applyNumberFormat="1" applyFont="1" applyAlignment="1">
      <alignment horizontal="left" vertical="top" wrapText="1"/>
    </xf>
    <xf numFmtId="0" fontId="14" fillId="0" borderId="0" xfId="3" applyFont="1" applyAlignment="1">
      <alignment horizontal="left" vertical="top" wrapText="1"/>
    </xf>
    <xf numFmtId="174" fontId="14" fillId="0" borderId="51" xfId="3" applyNumberFormat="1" applyFont="1" applyBorder="1" applyAlignment="1">
      <alignment horizontal="right" vertical="top" wrapText="1"/>
    </xf>
    <xf numFmtId="174" fontId="14" fillId="0" borderId="0" xfId="3" applyNumberFormat="1" applyFont="1" applyAlignment="1">
      <alignment horizontal="right" vertical="top"/>
    </xf>
    <xf numFmtId="174" fontId="14" fillId="0" borderId="53" xfId="3" applyNumberFormat="1" applyFont="1" applyBorder="1" applyAlignment="1">
      <alignment horizontal="right" vertical="top"/>
    </xf>
    <xf numFmtId="0" fontId="8" fillId="0" borderId="51" xfId="3" applyBorder="1"/>
    <xf numFmtId="174" fontId="14" fillId="0" borderId="0" xfId="3" applyNumberFormat="1" applyFont="1" applyAlignment="1">
      <alignment horizontal="left" vertical="top" wrapText="1"/>
    </xf>
    <xf numFmtId="174" fontId="14" fillId="7" borderId="30" xfId="3" applyNumberFormat="1" applyFont="1" applyFill="1" applyBorder="1" applyAlignment="1">
      <alignment horizontal="right" vertical="center"/>
    </xf>
    <xf numFmtId="174" fontId="14" fillId="7" borderId="54" xfId="3" applyNumberFormat="1" applyFont="1" applyFill="1" applyBorder="1" applyAlignment="1">
      <alignment horizontal="right" vertical="center"/>
    </xf>
    <xf numFmtId="10" fontId="16" fillId="0" borderId="51" xfId="3" applyNumberFormat="1" applyFont="1" applyBorder="1" applyAlignment="1">
      <alignment horizontal="right" vertical="top"/>
    </xf>
    <xf numFmtId="10" fontId="16" fillId="0" borderId="0" xfId="3" applyNumberFormat="1" applyFont="1" applyAlignment="1">
      <alignment horizontal="right" vertical="top"/>
    </xf>
    <xf numFmtId="10" fontId="16" fillId="0" borderId="52" xfId="3" applyNumberFormat="1" applyFont="1" applyBorder="1" applyAlignment="1">
      <alignment horizontal="right" vertical="top"/>
    </xf>
    <xf numFmtId="173" fontId="13" fillId="0" borderId="0" xfId="3" applyNumberFormat="1" applyFont="1" applyAlignment="1">
      <alignment horizontal="left" vertical="top"/>
    </xf>
    <xf numFmtId="9" fontId="13" fillId="8" borderId="51" xfId="3" applyNumberFormat="1" applyFont="1" applyFill="1" applyBorder="1" applyAlignment="1">
      <alignment horizontal="right" vertical="top"/>
    </xf>
    <xf numFmtId="9" fontId="13" fillId="0" borderId="51" xfId="3" applyNumberFormat="1" applyFont="1" applyBorder="1" applyAlignment="1">
      <alignment horizontal="right" vertical="top"/>
    </xf>
    <xf numFmtId="9" fontId="16" fillId="0" borderId="51" xfId="2" applyFont="1" applyBorder="1" applyAlignment="1">
      <alignment horizontal="right" vertical="top"/>
    </xf>
    <xf numFmtId="9" fontId="16" fillId="0" borderId="0" xfId="2" applyFont="1" applyAlignment="1">
      <alignment horizontal="right" vertical="top"/>
    </xf>
    <xf numFmtId="9" fontId="16" fillId="0" borderId="52" xfId="2" applyFont="1" applyBorder="1" applyAlignment="1">
      <alignment horizontal="right" vertical="top"/>
    </xf>
    <xf numFmtId="173" fontId="10" fillId="9" borderId="30" xfId="3" applyNumberFormat="1" applyFont="1" applyFill="1" applyBorder="1" applyAlignment="1">
      <alignment horizontal="left" vertical="center"/>
    </xf>
    <xf numFmtId="0" fontId="14" fillId="9" borderId="50" xfId="3" applyFont="1" applyFill="1" applyBorder="1" applyAlignment="1">
      <alignment horizontal="right" vertical="center"/>
    </xf>
    <xf numFmtId="174" fontId="14" fillId="9" borderId="50" xfId="3" applyNumberFormat="1" applyFont="1" applyFill="1" applyBorder="1" applyAlignment="1">
      <alignment horizontal="right" vertical="center"/>
    </xf>
    <xf numFmtId="174" fontId="14" fillId="9" borderId="30" xfId="3" applyNumberFormat="1" applyFont="1" applyFill="1" applyBorder="1" applyAlignment="1">
      <alignment horizontal="right" vertical="center"/>
    </xf>
    <xf numFmtId="174" fontId="14" fillId="9" borderId="54" xfId="3" applyNumberFormat="1" applyFont="1" applyFill="1" applyBorder="1" applyAlignment="1">
      <alignment horizontal="right" vertical="center"/>
    </xf>
    <xf numFmtId="173" fontId="13" fillId="0" borderId="55" xfId="3" applyNumberFormat="1" applyFont="1" applyBorder="1" applyAlignment="1">
      <alignment horizontal="left" vertical="center"/>
    </xf>
    <xf numFmtId="0" fontId="14" fillId="0" borderId="56" xfId="3" applyFont="1" applyBorder="1" applyAlignment="1">
      <alignment horizontal="right" vertical="center"/>
    </xf>
    <xf numFmtId="174" fontId="14" fillId="0" borderId="56" xfId="3" applyNumberFormat="1" applyFont="1" applyBorder="1" applyAlignment="1">
      <alignment horizontal="right" vertical="center"/>
    </xf>
    <xf numFmtId="174" fontId="14" fillId="0" borderId="55" xfId="3" applyNumberFormat="1" applyFont="1" applyBorder="1" applyAlignment="1">
      <alignment horizontal="right" vertical="center"/>
    </xf>
    <xf numFmtId="174" fontId="14" fillId="0" borderId="57" xfId="3" applyNumberFormat="1" applyFont="1" applyBorder="1" applyAlignment="1">
      <alignment horizontal="right" vertical="center"/>
    </xf>
    <xf numFmtId="0" fontId="14" fillId="9" borderId="54" xfId="3" applyFont="1" applyFill="1" applyBorder="1" applyAlignment="1">
      <alignment horizontal="right" vertical="center"/>
    </xf>
    <xf numFmtId="174" fontId="14" fillId="9" borderId="32" xfId="3" applyNumberFormat="1" applyFont="1" applyFill="1" applyBorder="1" applyAlignment="1">
      <alignment horizontal="right" vertical="center"/>
    </xf>
    <xf numFmtId="0" fontId="13" fillId="0" borderId="0" xfId="3" applyFont="1" applyAlignment="1">
      <alignment wrapText="1"/>
    </xf>
    <xf numFmtId="0" fontId="13" fillId="0" borderId="51" xfId="0" applyFont="1" applyBorder="1" applyAlignment="1">
      <alignment horizontal="right"/>
    </xf>
    <xf numFmtId="174" fontId="13" fillId="8" borderId="0" xfId="3" applyNumberFormat="1" applyFont="1" applyFill="1" applyAlignment="1">
      <alignment horizontal="right" vertical="top" wrapText="1"/>
    </xf>
    <xf numFmtId="0" fontId="14" fillId="0" borderId="0" xfId="3" applyFont="1" applyAlignment="1">
      <alignment wrapText="1"/>
    </xf>
    <xf numFmtId="174" fontId="14" fillId="8" borderId="0" xfId="3" applyNumberFormat="1" applyFont="1" applyFill="1" applyAlignment="1">
      <alignment horizontal="right" vertical="top" wrapText="1"/>
    </xf>
    <xf numFmtId="171" fontId="13" fillId="10" borderId="0" xfId="1" applyNumberFormat="1" applyFont="1" applyFill="1" applyAlignment="1">
      <alignment wrapText="1"/>
    </xf>
    <xf numFmtId="171" fontId="13" fillId="0" borderId="51" xfId="1" applyNumberFormat="1" applyFont="1" applyBorder="1" applyAlignment="1"/>
    <xf numFmtId="171" fontId="13" fillId="0" borderId="51" xfId="1" applyNumberFormat="1" applyFont="1" applyBorder="1" applyAlignment="1">
      <alignment horizontal="right" vertical="top"/>
    </xf>
    <xf numFmtId="0" fontId="13" fillId="0" borderId="58" xfId="3" applyFont="1" applyBorder="1" applyAlignment="1">
      <alignment horizontal="left" vertical="top"/>
    </xf>
    <xf numFmtId="0" fontId="13" fillId="0" borderId="59" xfId="3" applyFont="1" applyBorder="1" applyAlignment="1">
      <alignment horizontal="right" vertical="top"/>
    </xf>
    <xf numFmtId="174" fontId="13" fillId="0" borderId="59" xfId="3" applyNumberFormat="1" applyFont="1" applyBorder="1" applyAlignment="1">
      <alignment horizontal="right" vertical="top"/>
    </xf>
    <xf numFmtId="174" fontId="13" fillId="0" borderId="58" xfId="3" applyNumberFormat="1" applyFont="1" applyBorder="1" applyAlignment="1">
      <alignment horizontal="right" vertical="top"/>
    </xf>
    <xf numFmtId="174" fontId="13" fillId="0" borderId="60" xfId="3" applyNumberFormat="1" applyFont="1" applyBorder="1" applyAlignment="1">
      <alignment horizontal="right" vertical="top"/>
    </xf>
    <xf numFmtId="173" fontId="10" fillId="11" borderId="30" xfId="3" applyNumberFormat="1" applyFont="1" applyFill="1" applyBorder="1" applyAlignment="1">
      <alignment horizontal="left" vertical="center"/>
    </xf>
    <xf numFmtId="0" fontId="14" fillId="11" borderId="50" xfId="3" applyFont="1" applyFill="1" applyBorder="1" applyAlignment="1">
      <alignment horizontal="right" vertical="center"/>
    </xf>
    <xf numFmtId="174" fontId="14" fillId="11" borderId="50" xfId="3" applyNumberFormat="1" applyFont="1" applyFill="1" applyBorder="1" applyAlignment="1">
      <alignment horizontal="right" vertical="center"/>
    </xf>
    <xf numFmtId="174" fontId="14" fillId="11" borderId="30" xfId="3" applyNumberFormat="1" applyFont="1" applyFill="1" applyBorder="1" applyAlignment="1">
      <alignment horizontal="right" vertical="center"/>
    </xf>
    <xf numFmtId="174" fontId="14" fillId="11" borderId="54" xfId="3" applyNumberFormat="1" applyFont="1" applyFill="1" applyBorder="1" applyAlignment="1">
      <alignment horizontal="right" vertical="center"/>
    </xf>
    <xf numFmtId="173" fontId="14" fillId="0" borderId="0" xfId="3" applyNumberFormat="1" applyFont="1" applyAlignment="1">
      <alignment horizontal="left" vertical="top"/>
    </xf>
    <xf numFmtId="0" fontId="14" fillId="0" borderId="51" xfId="3" applyFont="1" applyBorder="1" applyAlignment="1">
      <alignment horizontal="right" vertical="top"/>
    </xf>
    <xf numFmtId="174" fontId="14" fillId="0" borderId="52" xfId="3" applyNumberFormat="1" applyFont="1" applyBorder="1" applyAlignment="1">
      <alignment horizontal="right" vertical="top"/>
    </xf>
    <xf numFmtId="174" fontId="13" fillId="0" borderId="52" xfId="3" applyNumberFormat="1" applyFont="1" applyBorder="1" applyAlignment="1">
      <alignment horizontal="right" vertical="top" wrapText="1"/>
    </xf>
    <xf numFmtId="0" fontId="11" fillId="4" borderId="61" xfId="0" applyFont="1" applyFill="1" applyBorder="1" applyAlignment="1">
      <alignment vertical="center"/>
    </xf>
    <xf numFmtId="0" fontId="14" fillId="0" borderId="50" xfId="3" applyFont="1" applyBorder="1" applyAlignment="1">
      <alignment horizontal="center" vertical="top" wrapText="1"/>
    </xf>
    <xf numFmtId="174" fontId="8" fillId="0" borderId="0" xfId="3" applyNumberFormat="1"/>
    <xf numFmtId="9" fontId="16" fillId="0" borderId="62" xfId="2" applyFont="1" applyBorder="1" applyAlignment="1">
      <alignment horizontal="right" vertical="top"/>
    </xf>
    <xf numFmtId="174" fontId="13" fillId="0" borderId="63" xfId="3" applyNumberFormat="1" applyFont="1" applyBorder="1" applyAlignment="1">
      <alignment horizontal="right" vertical="top"/>
    </xf>
    <xf numFmtId="174" fontId="14" fillId="0" borderId="62" xfId="3" applyNumberFormat="1" applyFont="1" applyBorder="1" applyAlignment="1">
      <alignment horizontal="right" vertical="center"/>
    </xf>
    <xf numFmtId="0" fontId="8" fillId="0" borderId="0" xfId="3" applyAlignment="1">
      <alignment vertical="top"/>
    </xf>
    <xf numFmtId="0" fontId="13" fillId="0" borderId="0" xfId="3" applyFont="1"/>
    <xf numFmtId="0" fontId="13" fillId="0" borderId="63" xfId="3" applyFont="1" applyBorder="1"/>
    <xf numFmtId="9" fontId="8" fillId="0" borderId="0" xfId="5" applyFont="1" applyAlignment="1"/>
    <xf numFmtId="174" fontId="13" fillId="0" borderId="62" xfId="3" applyNumberFormat="1" applyFont="1" applyBorder="1" applyAlignment="1">
      <alignment horizontal="right" vertical="top"/>
    </xf>
    <xf numFmtId="9" fontId="16" fillId="0" borderId="62" xfId="3" applyNumberFormat="1" applyFont="1" applyBorder="1" applyAlignment="1">
      <alignment horizontal="right" vertical="top"/>
    </xf>
    <xf numFmtId="171" fontId="14" fillId="0" borderId="51" xfId="1" applyNumberFormat="1" applyFont="1" applyFill="1" applyBorder="1" applyAlignment="1">
      <alignment horizontal="right" vertical="top"/>
    </xf>
    <xf numFmtId="171" fontId="14" fillId="0" borderId="0" xfId="1" applyNumberFormat="1" applyFont="1" applyFill="1" applyBorder="1" applyAlignment="1">
      <alignment horizontal="right" vertical="top"/>
    </xf>
    <xf numFmtId="0" fontId="14" fillId="0" borderId="0" xfId="3" applyFont="1" applyAlignment="1">
      <alignment horizontal="left" vertical="top"/>
    </xf>
    <xf numFmtId="173" fontId="10" fillId="5" borderId="0" xfId="3" applyNumberFormat="1" applyFont="1" applyFill="1" applyAlignment="1">
      <alignment horizontal="left" vertical="center"/>
    </xf>
    <xf numFmtId="0" fontId="14" fillId="5" borderId="51" xfId="3" applyFont="1" applyFill="1" applyBorder="1" applyAlignment="1">
      <alignment horizontal="right" vertical="center"/>
    </xf>
    <xf numFmtId="174" fontId="14" fillId="5" borderId="51" xfId="3" applyNumberFormat="1" applyFont="1" applyFill="1" applyBorder="1" applyAlignment="1">
      <alignment horizontal="right" vertical="center"/>
    </xf>
    <xf numFmtId="174" fontId="14" fillId="5" borderId="0" xfId="3" applyNumberFormat="1" applyFont="1" applyFill="1" applyAlignment="1">
      <alignment horizontal="right" vertical="center"/>
    </xf>
    <xf numFmtId="174" fontId="14" fillId="5" borderId="52" xfId="3" applyNumberFormat="1" applyFont="1" applyFill="1" applyBorder="1" applyAlignment="1">
      <alignment horizontal="right" vertical="center"/>
    </xf>
    <xf numFmtId="174" fontId="14" fillId="4" borderId="64" xfId="3" applyNumberFormat="1" applyFont="1" applyFill="1" applyBorder="1" applyAlignment="1">
      <alignment horizontal="right" vertical="top"/>
    </xf>
    <xf numFmtId="9" fontId="13" fillId="12" borderId="51" xfId="3" applyNumberFormat="1" applyFont="1" applyFill="1" applyBorder="1" applyAlignment="1">
      <alignment horizontal="right" vertical="top"/>
    </xf>
    <xf numFmtId="0" fontId="16" fillId="0" borderId="0" xfId="3" applyFont="1" applyAlignment="1">
      <alignment horizontal="left" vertical="top" indent="3"/>
    </xf>
    <xf numFmtId="9" fontId="16" fillId="13" borderId="64" xfId="3" applyNumberFormat="1" applyFont="1" applyFill="1" applyBorder="1" applyAlignment="1">
      <alignment vertical="top"/>
    </xf>
    <xf numFmtId="0" fontId="13" fillId="0" borderId="65" xfId="3" applyFont="1" applyBorder="1" applyAlignment="1">
      <alignment horizontal="left" vertical="top"/>
    </xf>
    <xf numFmtId="0" fontId="13" fillId="0" borderId="62" xfId="3" applyFont="1" applyBorder="1" applyAlignment="1">
      <alignment horizontal="right" vertical="top"/>
    </xf>
    <xf numFmtId="174" fontId="13" fillId="0" borderId="50" xfId="3" applyNumberFormat="1" applyFont="1" applyBorder="1" applyAlignment="1">
      <alignment horizontal="right" vertical="top"/>
    </xf>
    <xf numFmtId="0" fontId="13" fillId="0" borderId="50" xfId="3" applyFont="1" applyBorder="1" applyAlignment="1">
      <alignment horizontal="left" vertical="top"/>
    </xf>
    <xf numFmtId="0" fontId="13" fillId="0" borderId="50" xfId="3" applyFont="1" applyBorder="1" applyAlignment="1">
      <alignment horizontal="right" vertical="top"/>
    </xf>
    <xf numFmtId="169" fontId="13" fillId="0" borderId="54" xfId="3" applyNumberFormat="1" applyFont="1" applyBorder="1" applyAlignment="1">
      <alignment horizontal="left" vertical="center" wrapText="1"/>
    </xf>
    <xf numFmtId="169" fontId="13" fillId="0" borderId="50" xfId="3" applyNumberFormat="1" applyFont="1" applyBorder="1" applyAlignment="1">
      <alignment horizontal="right" vertical="center"/>
    </xf>
    <xf numFmtId="0" fontId="13" fillId="0" borderId="66" xfId="3" applyFont="1" applyBorder="1" applyAlignment="1">
      <alignment horizontal="left" vertical="top"/>
    </xf>
    <xf numFmtId="0" fontId="13" fillId="0" borderId="63" xfId="3" applyFont="1" applyBorder="1" applyAlignment="1">
      <alignment horizontal="right" vertical="top"/>
    </xf>
    <xf numFmtId="9" fontId="14" fillId="0" borderId="50" xfId="3" applyNumberFormat="1" applyFont="1" applyBorder="1" applyAlignment="1">
      <alignment horizontal="right" vertical="top"/>
    </xf>
    <xf numFmtId="175" fontId="13" fillId="0" borderId="0" xfId="3" applyNumberFormat="1" applyFont="1" applyAlignment="1">
      <alignment horizontal="right" vertical="top"/>
    </xf>
    <xf numFmtId="174" fontId="14" fillId="0" borderId="50" xfId="3" applyNumberFormat="1" applyFont="1" applyBorder="1" applyAlignment="1">
      <alignment horizontal="right" vertical="top" wrapText="1"/>
    </xf>
    <xf numFmtId="176" fontId="14" fillId="0" borderId="0" xfId="3" applyNumberFormat="1" applyFont="1" applyAlignment="1">
      <alignment horizontal="right" vertical="center"/>
    </xf>
    <xf numFmtId="174" fontId="17" fillId="0" borderId="0" xfId="3" applyNumberFormat="1" applyFont="1"/>
    <xf numFmtId="174" fontId="18" fillId="0" borderId="0" xfId="3" applyNumberFormat="1" applyFont="1" applyAlignment="1">
      <alignment horizontal="right" vertical="top"/>
    </xf>
    <xf numFmtId="175" fontId="14" fillId="0" borderId="0" xfId="3" applyNumberFormat="1" applyFont="1" applyAlignment="1">
      <alignment horizontal="right" vertical="top"/>
    </xf>
    <xf numFmtId="0" fontId="14" fillId="0" borderId="0" xfId="0" applyFont="1"/>
    <xf numFmtId="177" fontId="19" fillId="0" borderId="50" xfId="0" applyNumberFormat="1" applyFont="1" applyBorder="1"/>
    <xf numFmtId="0" fontId="14" fillId="0" borderId="0" xfId="3" applyFont="1"/>
    <xf numFmtId="0" fontId="14" fillId="0" borderId="0" xfId="3" applyFont="1" applyAlignment="1">
      <alignment horizontal="right" vertical="top"/>
    </xf>
    <xf numFmtId="0" fontId="20" fillId="0" borderId="0" xfId="0" applyFont="1" applyAlignment="1">
      <alignment wrapText="1"/>
    </xf>
    <xf numFmtId="9" fontId="14" fillId="0" borderId="50" xfId="2" applyFont="1" applyBorder="1" applyAlignment="1">
      <alignment horizontal="right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horizontal="right" vertical="top"/>
    </xf>
    <xf numFmtId="174" fontId="21" fillId="0" borderId="0" xfId="3" applyNumberFormat="1" applyFont="1" applyAlignment="1">
      <alignment horizontal="right" vertical="top"/>
    </xf>
    <xf numFmtId="0" fontId="22" fillId="0" borderId="0" xfId="3" applyFont="1" applyAlignment="1">
      <alignment horizontal="left" vertical="top"/>
    </xf>
    <xf numFmtId="0" fontId="22" fillId="0" borderId="0" xfId="3" applyFont="1" applyAlignment="1">
      <alignment horizontal="right" vertical="top"/>
    </xf>
    <xf numFmtId="0" fontId="23" fillId="0" borderId="0" xfId="3" applyFont="1"/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right" vertical="top"/>
    </xf>
    <xf numFmtId="0" fontId="21" fillId="0" borderId="0" xfId="3" applyFont="1"/>
    <xf numFmtId="174" fontId="14" fillId="4" borderId="51" xfId="3" applyNumberFormat="1" applyFont="1" applyFill="1" applyBorder="1" applyAlignment="1">
      <alignment horizontal="right" vertical="top"/>
    </xf>
    <xf numFmtId="9" fontId="8" fillId="0" borderId="0" xfId="2" applyFont="1" applyAlignment="1"/>
    <xf numFmtId="174" fontId="14" fillId="0" borderId="67" xfId="3" applyNumberFormat="1" applyFont="1" applyBorder="1" applyAlignment="1">
      <alignment horizontal="right" vertical="top"/>
    </xf>
    <xf numFmtId="174" fontId="14" fillId="0" borderId="65" xfId="3" applyNumberFormat="1" applyFont="1" applyBorder="1" applyAlignment="1">
      <alignment horizontal="right" vertical="top"/>
    </xf>
    <xf numFmtId="174" fontId="14" fillId="0" borderId="62" xfId="3" applyNumberFormat="1" applyFont="1" applyBorder="1" applyAlignment="1">
      <alignment horizontal="right" vertical="top"/>
    </xf>
    <xf numFmtId="174" fontId="14" fillId="0" borderId="50" xfId="3" applyNumberFormat="1" applyFont="1" applyBorder="1" applyAlignment="1">
      <alignment horizontal="right" vertical="top"/>
    </xf>
    <xf numFmtId="0" fontId="24" fillId="0" borderId="0" xfId="0" applyFont="1"/>
    <xf numFmtId="0" fontId="25" fillId="0" borderId="0" xfId="0" applyFont="1"/>
    <xf numFmtId="0" fontId="10" fillId="4" borderId="54" xfId="0" applyFont="1" applyFill="1" applyBorder="1"/>
    <xf numFmtId="0" fontId="12" fillId="4" borderId="30" xfId="0" applyFont="1" applyFill="1" applyBorder="1"/>
    <xf numFmtId="0" fontId="12" fillId="4" borderId="32" xfId="0" applyFont="1" applyFill="1" applyBorder="1"/>
    <xf numFmtId="0" fontId="26" fillId="14" borderId="54" xfId="0" applyFont="1" applyFill="1" applyBorder="1"/>
    <xf numFmtId="0" fontId="12" fillId="14" borderId="30" xfId="0" applyFont="1" applyFill="1" applyBorder="1"/>
    <xf numFmtId="0" fontId="12" fillId="14" borderId="32" xfId="0" applyFont="1" applyFill="1" applyBorder="1"/>
    <xf numFmtId="0" fontId="27" fillId="0" borderId="50" xfId="0" applyFont="1" applyBorder="1" applyAlignment="1">
      <alignment horizontal="center"/>
    </xf>
    <xf numFmtId="0" fontId="27" fillId="15" borderId="50" xfId="0" applyFont="1" applyFill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28" fillId="0" borderId="50" xfId="0" applyFont="1" applyBorder="1"/>
    <xf numFmtId="0" fontId="24" fillId="0" borderId="50" xfId="0" applyFont="1" applyBorder="1" applyAlignment="1">
      <alignment horizontal="center" vertical="center"/>
    </xf>
    <xf numFmtId="174" fontId="28" fillId="6" borderId="50" xfId="0" applyNumberFormat="1" applyFont="1" applyFill="1" applyBorder="1" applyAlignment="1">
      <alignment horizontal="center"/>
    </xf>
    <xf numFmtId="0" fontId="29" fillId="0" borderId="50" xfId="0" applyFont="1" applyBorder="1"/>
    <xf numFmtId="0" fontId="27" fillId="0" borderId="50" xfId="0" applyFont="1" applyBorder="1" applyAlignment="1">
      <alignment horizontal="center" vertical="center"/>
    </xf>
    <xf numFmtId="174" fontId="29" fillId="0" borderId="50" xfId="0" applyNumberFormat="1" applyFont="1" applyBorder="1" applyAlignment="1">
      <alignment horizontal="center"/>
    </xf>
    <xf numFmtId="0" fontId="26" fillId="14" borderId="50" xfId="0" applyFont="1" applyFill="1" applyBorder="1"/>
    <xf numFmtId="0" fontId="30" fillId="14" borderId="50" xfId="0" applyFont="1" applyFill="1" applyBorder="1" applyAlignment="1">
      <alignment horizontal="center" vertical="center"/>
    </xf>
    <xf numFmtId="174" fontId="26" fillId="14" borderId="70" xfId="0" applyNumberFormat="1" applyFont="1" applyFill="1" applyBorder="1" applyAlignment="1">
      <alignment horizontal="center"/>
    </xf>
    <xf numFmtId="0" fontId="31" fillId="0" borderId="0" xfId="0" applyFont="1"/>
    <xf numFmtId="0" fontId="32" fillId="14" borderId="54" xfId="0" applyFont="1" applyFill="1" applyBorder="1" applyAlignment="1">
      <alignment horizontal="left"/>
    </xf>
    <xf numFmtId="0" fontId="27" fillId="15" borderId="50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/>
    </xf>
    <xf numFmtId="9" fontId="28" fillId="6" borderId="50" xfId="2" applyFont="1" applyFill="1" applyBorder="1" applyAlignment="1">
      <alignment horizontal="center" vertical="center"/>
    </xf>
    <xf numFmtId="0" fontId="32" fillId="14" borderId="54" xfId="0" applyFont="1" applyFill="1" applyBorder="1"/>
    <xf numFmtId="0" fontId="24" fillId="14" borderId="30" xfId="0" applyFont="1" applyFill="1" applyBorder="1" applyAlignment="1">
      <alignment horizontal="center"/>
    </xf>
    <xf numFmtId="178" fontId="28" fillId="14" borderId="32" xfId="8" applyNumberFormat="1" applyFont="1" applyFill="1" applyBorder="1" applyAlignment="1"/>
    <xf numFmtId="0" fontId="27" fillId="15" borderId="50" xfId="0" applyFont="1" applyFill="1" applyBorder="1"/>
    <xf numFmtId="0" fontId="25" fillId="0" borderId="50" xfId="0" applyFont="1" applyBorder="1"/>
    <xf numFmtId="0" fontId="33" fillId="0" borderId="50" xfId="0" applyFont="1" applyBorder="1" applyAlignment="1">
      <alignment horizontal="left" indent="1"/>
    </xf>
    <xf numFmtId="174" fontId="28" fillId="0" borderId="50" xfId="0" applyNumberFormat="1" applyFont="1" applyBorder="1" applyAlignment="1">
      <alignment horizontal="center"/>
    </xf>
    <xf numFmtId="0" fontId="28" fillId="0" borderId="50" xfId="0" applyFont="1" applyBorder="1" applyAlignment="1">
      <alignment horizontal="left" indent="1"/>
    </xf>
    <xf numFmtId="0" fontId="28" fillId="0" borderId="50" xfId="0" applyFont="1" applyBorder="1" applyAlignment="1">
      <alignment horizontal="left" indent="3"/>
    </xf>
    <xf numFmtId="174" fontId="28" fillId="6" borderId="50" xfId="8" applyNumberFormat="1" applyFont="1" applyFill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25" fillId="0" borderId="50" xfId="0" applyFont="1" applyBorder="1" applyAlignment="1">
      <alignment horizontal="center" vertical="center"/>
    </xf>
    <xf numFmtId="175" fontId="28" fillId="0" borderId="50" xfId="5" applyNumberFormat="1" applyFont="1" applyBorder="1" applyAlignment="1">
      <alignment horizontal="center"/>
    </xf>
    <xf numFmtId="0" fontId="29" fillId="0" borderId="50" xfId="0" applyFont="1" applyBorder="1" applyAlignment="1">
      <alignment horizontal="left" wrapText="1"/>
    </xf>
    <xf numFmtId="174" fontId="29" fillId="0" borderId="50" xfId="8" applyNumberFormat="1" applyFont="1" applyBorder="1" applyAlignment="1">
      <alignment horizontal="center"/>
    </xf>
    <xf numFmtId="175" fontId="28" fillId="6" borderId="50" xfId="2" applyNumberFormat="1" applyFont="1" applyFill="1" applyBorder="1" applyAlignment="1">
      <alignment horizontal="center" vertical="center"/>
    </xf>
    <xf numFmtId="0" fontId="28" fillId="0" borderId="50" xfId="0" applyFont="1" applyBorder="1" applyAlignment="1">
      <alignment wrapText="1"/>
    </xf>
    <xf numFmtId="174" fontId="28" fillId="0" borderId="50" xfId="8" applyNumberFormat="1" applyFont="1" applyFill="1" applyBorder="1" applyAlignment="1">
      <alignment horizontal="center" vertical="center"/>
    </xf>
    <xf numFmtId="174" fontId="28" fillId="6" borderId="50" xfId="8" applyNumberFormat="1" applyFont="1" applyFill="1" applyBorder="1" applyAlignment="1">
      <alignment horizontal="center" vertical="center"/>
    </xf>
    <xf numFmtId="0" fontId="13" fillId="0" borderId="50" xfId="0" applyFont="1" applyBorder="1"/>
    <xf numFmtId="0" fontId="33" fillId="0" borderId="50" xfId="0" applyFont="1" applyBorder="1" applyAlignment="1">
      <alignment horizontal="right" wrapText="1" indent="1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0" fontId="30" fillId="4" borderId="48" xfId="0" applyFont="1" applyFill="1" applyBorder="1" applyAlignment="1">
      <alignment vertical="center"/>
    </xf>
    <xf numFmtId="0" fontId="38" fillId="0" borderId="0" xfId="0" applyFont="1"/>
    <xf numFmtId="0" fontId="24" fillId="0" borderId="0" xfId="0" applyFont="1" applyAlignment="1">
      <alignment horizontal="center"/>
    </xf>
    <xf numFmtId="0" fontId="30" fillId="4" borderId="54" xfId="0" applyFont="1" applyFill="1" applyBorder="1"/>
    <xf numFmtId="0" fontId="39" fillId="4" borderId="30" xfId="0" applyFont="1" applyFill="1" applyBorder="1" applyAlignment="1">
      <alignment horizontal="center" wrapText="1"/>
    </xf>
    <xf numFmtId="0" fontId="40" fillId="4" borderId="30" xfId="0" applyFont="1" applyFill="1" applyBorder="1"/>
    <xf numFmtId="0" fontId="40" fillId="4" borderId="32" xfId="0" applyFont="1" applyFill="1" applyBorder="1"/>
    <xf numFmtId="0" fontId="30" fillId="0" borderId="0" xfId="0" applyFont="1"/>
    <xf numFmtId="0" fontId="39" fillId="0" borderId="0" xfId="0" applyFont="1" applyAlignment="1">
      <alignment horizontal="center" wrapText="1"/>
    </xf>
    <xf numFmtId="0" fontId="40" fillId="0" borderId="0" xfId="0" applyFont="1"/>
    <xf numFmtId="0" fontId="41" fillId="14" borderId="54" xfId="0" applyFont="1" applyFill="1" applyBorder="1"/>
    <xf numFmtId="0" fontId="24" fillId="14" borderId="30" xfId="0" applyFont="1" applyFill="1" applyBorder="1"/>
    <xf numFmtId="0" fontId="24" fillId="14" borderId="32" xfId="0" applyFont="1" applyFill="1" applyBorder="1"/>
    <xf numFmtId="0" fontId="24" fillId="0" borderId="50" xfId="0" applyFont="1" applyBorder="1"/>
    <xf numFmtId="0" fontId="24" fillId="0" borderId="50" xfId="0" applyFont="1" applyBorder="1" applyAlignment="1">
      <alignment vertical="top"/>
    </xf>
    <xf numFmtId="0" fontId="42" fillId="0" borderId="50" xfId="0" applyFont="1" applyBorder="1" applyAlignment="1">
      <alignment horizontal="justify"/>
    </xf>
    <xf numFmtId="0" fontId="24" fillId="6" borderId="54" xfId="0" applyFont="1" applyFill="1" applyBorder="1" applyAlignment="1">
      <alignment vertical="center"/>
    </xf>
    <xf numFmtId="0" fontId="24" fillId="6" borderId="30" xfId="0" applyFont="1" applyFill="1" applyBorder="1" applyAlignment="1">
      <alignment vertical="center"/>
    </xf>
    <xf numFmtId="0" fontId="24" fillId="6" borderId="32" xfId="0" applyFont="1" applyFill="1" applyBorder="1" applyAlignment="1">
      <alignment vertical="center"/>
    </xf>
    <xf numFmtId="0" fontId="24" fillId="6" borderId="54" xfId="0" applyFont="1" applyFill="1" applyBorder="1"/>
    <xf numFmtId="0" fontId="24" fillId="6" borderId="30" xfId="0" applyFont="1" applyFill="1" applyBorder="1"/>
    <xf numFmtId="0" fontId="24" fillId="6" borderId="32" xfId="0" applyFont="1" applyFill="1" applyBorder="1"/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wrapText="1"/>
    </xf>
    <xf numFmtId="0" fontId="44" fillId="14" borderId="32" xfId="0" applyFont="1" applyFill="1" applyBorder="1"/>
    <xf numFmtId="0" fontId="27" fillId="15" borderId="50" xfId="0" applyFont="1" applyFill="1" applyBorder="1" applyAlignment="1">
      <alignment horizontal="center" wrapText="1"/>
    </xf>
    <xf numFmtId="0" fontId="13" fillId="0" borderId="50" xfId="0" applyFont="1" applyBorder="1" applyAlignment="1">
      <alignment horizontal="justify"/>
    </xf>
    <xf numFmtId="175" fontId="24" fillId="0" borderId="50" xfId="5" applyNumberFormat="1" applyFont="1" applyFill="1" applyBorder="1" applyAlignment="1">
      <alignment horizontal="center"/>
    </xf>
    <xf numFmtId="0" fontId="24" fillId="6" borderId="50" xfId="0" applyFont="1" applyFill="1" applyBorder="1" applyAlignment="1">
      <alignment horizontal="center"/>
    </xf>
    <xf numFmtId="172" fontId="24" fillId="6" borderId="50" xfId="0" applyNumberFormat="1" applyFont="1" applyFill="1" applyBorder="1" applyAlignment="1">
      <alignment horizontal="center"/>
    </xf>
    <xf numFmtId="0" fontId="24" fillId="0" borderId="50" xfId="0" applyFont="1" applyBorder="1" applyAlignment="1">
      <alignment horizontal="left"/>
    </xf>
    <xf numFmtId="174" fontId="24" fillId="0" borderId="50" xfId="5" applyNumberFormat="1" applyFont="1" applyFill="1" applyBorder="1" applyAlignment="1">
      <alignment horizontal="center"/>
    </xf>
    <xf numFmtId="174" fontId="24" fillId="0" borderId="0" xfId="0" applyNumberFormat="1" applyFont="1"/>
    <xf numFmtId="0" fontId="24" fillId="0" borderId="50" xfId="0" applyFont="1" applyBorder="1" applyAlignment="1">
      <alignment horizontal="justify"/>
    </xf>
    <xf numFmtId="0" fontId="27" fillId="0" borderId="50" xfId="0" applyFont="1" applyBorder="1"/>
    <xf numFmtId="175" fontId="27" fillId="0" borderId="50" xfId="5" applyNumberFormat="1" applyFont="1" applyFill="1" applyBorder="1" applyAlignment="1">
      <alignment horizontal="center"/>
    </xf>
    <xf numFmtId="174" fontId="27" fillId="0" borderId="50" xfId="5" applyNumberFormat="1" applyFont="1" applyBorder="1" applyAlignment="1">
      <alignment horizontal="center"/>
    </xf>
    <xf numFmtId="0" fontId="41" fillId="16" borderId="54" xfId="0" applyFont="1" applyFill="1" applyBorder="1"/>
    <xf numFmtId="0" fontId="24" fillId="16" borderId="30" xfId="0" applyFont="1" applyFill="1" applyBorder="1" applyAlignment="1">
      <alignment horizontal="center"/>
    </xf>
    <xf numFmtId="0" fontId="24" fillId="16" borderId="32" xfId="0" applyFont="1" applyFill="1" applyBorder="1"/>
    <xf numFmtId="0" fontId="35" fillId="0" borderId="50" xfId="0" applyFont="1" applyBorder="1" applyAlignment="1">
      <alignment horizontal="center"/>
    </xf>
    <xf numFmtId="9" fontId="45" fillId="0" borderId="50" xfId="5" applyFont="1" applyBorder="1" applyAlignment="1">
      <alignment horizontal="center"/>
    </xf>
    <xf numFmtId="174" fontId="27" fillId="0" borderId="0" xfId="5" applyNumberFormat="1" applyFont="1" applyBorder="1"/>
    <xf numFmtId="0" fontId="27" fillId="0" borderId="0" xfId="0" applyFont="1"/>
    <xf numFmtId="175" fontId="27" fillId="0" borderId="0" xfId="5" applyNumberFormat="1" applyFont="1" applyFill="1" applyBorder="1" applyAlignment="1">
      <alignment horizontal="center"/>
    </xf>
    <xf numFmtId="0" fontId="24" fillId="14" borderId="30" xfId="5" applyNumberFormat="1" applyFont="1" applyFill="1" applyBorder="1"/>
    <xf numFmtId="0" fontId="27" fillId="14" borderId="32" xfId="0" applyFont="1" applyFill="1" applyBorder="1"/>
    <xf numFmtId="9" fontId="24" fillId="6" borderId="50" xfId="5" applyFont="1" applyFill="1" applyBorder="1" applyAlignment="1">
      <alignment horizontal="center"/>
    </xf>
    <xf numFmtId="175" fontId="24" fillId="6" borderId="50" xfId="5" applyNumberFormat="1" applyFont="1" applyFill="1" applyBorder="1" applyAlignment="1">
      <alignment horizontal="center"/>
    </xf>
    <xf numFmtId="175" fontId="24" fillId="0" borderId="0" xfId="5" applyNumberFormat="1" applyFont="1" applyFill="1" applyBorder="1" applyAlignment="1">
      <alignment horizontal="center"/>
    </xf>
    <xf numFmtId="9" fontId="24" fillId="15" borderId="50" xfId="0" applyNumberFormat="1" applyFont="1" applyFill="1" applyBorder="1" applyAlignment="1">
      <alignment horizontal="center"/>
    </xf>
    <xf numFmtId="174" fontId="24" fillId="0" borderId="50" xfId="0" applyNumberFormat="1" applyFont="1" applyBorder="1" applyAlignment="1">
      <alignment horizontal="center"/>
    </xf>
    <xf numFmtId="0" fontId="45" fillId="0" borderId="50" xfId="0" applyFont="1" applyBorder="1" applyAlignment="1">
      <alignment vertical="center" wrapText="1"/>
    </xf>
    <xf numFmtId="9" fontId="24" fillId="0" borderId="50" xfId="0" applyNumberFormat="1" applyFont="1" applyBorder="1" applyAlignment="1">
      <alignment horizontal="center"/>
    </xf>
    <xf numFmtId="0" fontId="45" fillId="0" borderId="50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  <xf numFmtId="9" fontId="24" fillId="0" borderId="50" xfId="2" applyFont="1" applyBorder="1" applyAlignment="1">
      <alignment horizontal="center"/>
    </xf>
    <xf numFmtId="0" fontId="45" fillId="0" borderId="50" xfId="0" applyFont="1" applyBorder="1" applyAlignment="1">
      <alignment vertical="center"/>
    </xf>
    <xf numFmtId="172" fontId="14" fillId="0" borderId="50" xfId="3" quotePrefix="1" applyNumberFormat="1" applyFont="1" applyBorder="1" applyAlignment="1">
      <alignment horizontal="center" vertical="top" wrapText="1"/>
    </xf>
    <xf numFmtId="0" fontId="37" fillId="4" borderId="68" xfId="0" applyFont="1" applyFill="1" applyBorder="1" applyAlignment="1">
      <alignment horizontal="left" vertical="center"/>
    </xf>
    <xf numFmtId="0" fontId="37" fillId="4" borderId="71" xfId="0" applyFont="1" applyFill="1" applyBorder="1" applyAlignment="1">
      <alignment horizontal="left" vertical="center"/>
    </xf>
    <xf numFmtId="0" fontId="37" fillId="4" borderId="69" xfId="0" applyFont="1" applyFill="1" applyBorder="1" applyAlignment="1">
      <alignment horizontal="left" vertical="center"/>
    </xf>
    <xf numFmtId="0" fontId="24" fillId="6" borderId="54" xfId="0" applyFont="1" applyFill="1" applyBorder="1" applyAlignment="1">
      <alignment horizontal="left"/>
    </xf>
    <xf numFmtId="0" fontId="24" fillId="6" borderId="30" xfId="0" applyFont="1" applyFill="1" applyBorder="1" applyAlignment="1">
      <alignment horizontal="left"/>
    </xf>
    <xf numFmtId="0" fontId="24" fillId="6" borderId="32" xfId="0" applyFont="1" applyFill="1" applyBorder="1" applyAlignment="1">
      <alignment horizontal="left"/>
    </xf>
    <xf numFmtId="0" fontId="24" fillId="6" borderId="54" xfId="0" applyFont="1" applyFill="1" applyBorder="1" applyAlignment="1">
      <alignment horizontal="left" vertical="top" wrapText="1"/>
    </xf>
    <xf numFmtId="0" fontId="24" fillId="6" borderId="30" xfId="0" applyFont="1" applyFill="1" applyBorder="1" applyAlignment="1">
      <alignment horizontal="left" vertical="top" wrapText="1"/>
    </xf>
    <xf numFmtId="0" fontId="24" fillId="6" borderId="32" xfId="0" applyFont="1" applyFill="1" applyBorder="1" applyAlignment="1">
      <alignment horizontal="left" vertical="top" wrapText="1"/>
    </xf>
    <xf numFmtId="0" fontId="24" fillId="6" borderId="54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24" fillId="6" borderId="32" xfId="0" applyFont="1" applyFill="1" applyBorder="1" applyAlignment="1">
      <alignment horizontal="left" vertical="center"/>
    </xf>
    <xf numFmtId="179" fontId="27" fillId="6" borderId="54" xfId="0" applyNumberFormat="1" applyFont="1" applyFill="1" applyBorder="1" applyAlignment="1">
      <alignment horizontal="left"/>
    </xf>
    <xf numFmtId="179" fontId="27" fillId="6" borderId="30" xfId="0" applyNumberFormat="1" applyFont="1" applyFill="1" applyBorder="1" applyAlignment="1">
      <alignment horizontal="left"/>
    </xf>
    <xf numFmtId="179" fontId="27" fillId="6" borderId="32" xfId="0" applyNumberFormat="1" applyFont="1" applyFill="1" applyBorder="1" applyAlignment="1">
      <alignment horizontal="left"/>
    </xf>
    <xf numFmtId="49" fontId="24" fillId="6" borderId="54" xfId="0" applyNumberFormat="1" applyFont="1" applyFill="1" applyBorder="1" applyAlignment="1">
      <alignment horizontal="justify"/>
    </xf>
    <xf numFmtId="49" fontId="24" fillId="6" borderId="30" xfId="0" applyNumberFormat="1" applyFont="1" applyFill="1" applyBorder="1" applyAlignment="1">
      <alignment horizontal="justify"/>
    </xf>
    <xf numFmtId="49" fontId="24" fillId="6" borderId="32" xfId="0" applyNumberFormat="1" applyFont="1" applyFill="1" applyBorder="1" applyAlignment="1">
      <alignment horizontal="justify"/>
    </xf>
    <xf numFmtId="0" fontId="10" fillId="4" borderId="68" xfId="0" applyFont="1" applyFill="1" applyBorder="1" applyAlignment="1">
      <alignment horizontal="center" vertical="center" wrapText="1"/>
    </xf>
    <xf numFmtId="0" fontId="10" fillId="4" borderId="69" xfId="0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4" fillId="2" borderId="1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top" wrapText="1"/>
    </xf>
    <xf numFmtId="0" fontId="6" fillId="2" borderId="11" xfId="4" applyFont="1" applyFill="1" applyBorder="1" applyAlignment="1">
      <alignment horizontal="center" vertical="top" wrapText="1"/>
    </xf>
    <xf numFmtId="0" fontId="6" fillId="2" borderId="15" xfId="4" applyFont="1" applyFill="1" applyBorder="1" applyAlignment="1">
      <alignment horizontal="center" vertical="top" wrapText="1"/>
    </xf>
    <xf numFmtId="0" fontId="6" fillId="2" borderId="8" xfId="4" applyFont="1" applyFill="1" applyBorder="1" applyAlignment="1">
      <alignment horizontal="center" vertical="top" wrapText="1"/>
    </xf>
    <xf numFmtId="0" fontId="6" fillId="2" borderId="12" xfId="4" applyFont="1" applyFill="1" applyBorder="1" applyAlignment="1">
      <alignment horizontal="center" vertical="top" wrapText="1"/>
    </xf>
    <xf numFmtId="0" fontId="6" fillId="2" borderId="16" xfId="4" applyFont="1" applyFill="1" applyBorder="1" applyAlignment="1">
      <alignment horizontal="center" vertical="top" wrapText="1"/>
    </xf>
    <xf numFmtId="0" fontId="6" fillId="2" borderId="9" xfId="4" applyFont="1" applyFill="1" applyBorder="1" applyAlignment="1">
      <alignment horizontal="center" vertical="top" wrapText="1"/>
    </xf>
    <xf numFmtId="0" fontId="6" fillId="2" borderId="13" xfId="4" applyFont="1" applyFill="1" applyBorder="1" applyAlignment="1">
      <alignment horizontal="center" vertical="top" wrapText="1"/>
    </xf>
    <xf numFmtId="0" fontId="6" fillId="2" borderId="17" xfId="4" applyFont="1" applyFill="1" applyBorder="1" applyAlignment="1">
      <alignment horizontal="center" vertical="top" wrapText="1"/>
    </xf>
    <xf numFmtId="0" fontId="6" fillId="2" borderId="10" xfId="4" applyFont="1" applyFill="1" applyBorder="1" applyAlignment="1">
      <alignment horizontal="center" vertical="top" wrapText="1"/>
    </xf>
    <xf numFmtId="0" fontId="6" fillId="2" borderId="0" xfId="4" applyFont="1" applyFill="1" applyAlignment="1">
      <alignment horizontal="center" vertical="top" wrapText="1"/>
    </xf>
    <xf numFmtId="0" fontId="6" fillId="2" borderId="18" xfId="4" applyFont="1" applyFill="1" applyBorder="1" applyAlignment="1">
      <alignment horizontal="center" vertical="top" wrapText="1"/>
    </xf>
    <xf numFmtId="0" fontId="6" fillId="2" borderId="23" xfId="4" applyFont="1" applyFill="1" applyBorder="1" applyAlignment="1">
      <alignment horizontal="center" vertical="top" wrapText="1"/>
    </xf>
    <xf numFmtId="0" fontId="6" fillId="2" borderId="24" xfId="4" applyFont="1" applyFill="1" applyBorder="1" applyAlignment="1">
      <alignment horizontal="center" vertical="top" wrapText="1"/>
    </xf>
    <xf numFmtId="0" fontId="6" fillId="2" borderId="25" xfId="4" applyFont="1" applyFill="1" applyBorder="1" applyAlignment="1">
      <alignment horizontal="center" vertical="top" wrapText="1"/>
    </xf>
  </cellXfs>
  <cellStyles count="9">
    <cellStyle name="Обычный" xfId="0" builtinId="0"/>
    <cellStyle name="Обычный 2" xfId="3" xr:uid="{00000000-0005-0000-0000-000031000000}"/>
    <cellStyle name="Обычный 3" xfId="4" xr:uid="{00000000-0005-0000-0000-000032000000}"/>
    <cellStyle name="Процентный" xfId="2" builtinId="5"/>
    <cellStyle name="Процентный 2" xfId="5" xr:uid="{00000000-0005-0000-0000-000033000000}"/>
    <cellStyle name="Процентный 3" xfId="6" xr:uid="{00000000-0005-0000-0000-000034000000}"/>
    <cellStyle name="Процентный 3 2" xfId="7" xr:uid="{00000000-0005-0000-0000-000035000000}"/>
    <cellStyle name="Финансовый" xfId="1" builtinId="3"/>
    <cellStyle name="Финансовый 2" xfId="8" xr:uid="{00000000-0005-0000-0000-000036000000}"/>
  </cellStyles>
  <dxfs count="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9" defaultPivotStyle="PivotStyleLight16"/>
  <colors>
    <mruColors>
      <color rgb="FF6AA84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0"/>
  <sheetViews>
    <sheetView topLeftCell="A37" zoomScale="90" zoomScaleNormal="90" workbookViewId="0">
      <selection activeCell="C57" sqref="C57"/>
    </sheetView>
  </sheetViews>
  <sheetFormatPr defaultColWidth="9.21875" defaultRowHeight="15.6"/>
  <cols>
    <col min="1" max="1" width="62.44140625" style="269" customWidth="1"/>
    <col min="2" max="2" width="16" style="270" customWidth="1"/>
    <col min="3" max="3" width="31" style="269" customWidth="1"/>
    <col min="4" max="4" width="19.21875" style="270" customWidth="1"/>
    <col min="5" max="5" width="20" style="269" customWidth="1"/>
    <col min="6" max="6" width="13.77734375" style="269" customWidth="1"/>
    <col min="7" max="7" width="10.5546875" style="269" customWidth="1"/>
    <col min="8" max="8" width="15.44140625" style="269" customWidth="1"/>
    <col min="9" max="10" width="8.77734375" style="269" customWidth="1"/>
    <col min="11" max="16384" width="9.21875" style="269"/>
  </cols>
  <sheetData>
    <row r="1" spans="1:5" s="267" customFormat="1" ht="40.5" customHeight="1">
      <c r="A1" s="271" t="s">
        <v>0</v>
      </c>
      <c r="B1" s="330" t="str">
        <f>B9</f>
        <v>Реализация строительного инструмента</v>
      </c>
      <c r="C1" s="331"/>
      <c r="D1" s="331"/>
      <c r="E1" s="332"/>
    </row>
    <row r="2" spans="1:5" ht="17.399999999999999">
      <c r="A2" s="272"/>
      <c r="B2" s="273"/>
      <c r="C2" s="220"/>
      <c r="D2" s="273"/>
      <c r="E2" s="220"/>
    </row>
    <row r="3" spans="1:5" s="268" customFormat="1" ht="17.399999999999999">
      <c r="A3" s="274" t="s">
        <v>1</v>
      </c>
      <c r="B3" s="275"/>
      <c r="C3" s="276"/>
      <c r="D3" s="276"/>
      <c r="E3" s="277"/>
    </row>
    <row r="4" spans="1:5" s="268" customFormat="1" ht="17.399999999999999">
      <c r="A4" s="278"/>
      <c r="B4" s="279"/>
      <c r="C4" s="280"/>
      <c r="D4" s="280"/>
      <c r="E4" s="280"/>
    </row>
    <row r="5" spans="1:5" s="268" customFormat="1" ht="17.399999999999999">
      <c r="A5" s="281" t="s">
        <v>2</v>
      </c>
      <c r="B5" s="247"/>
      <c r="C5" s="282"/>
      <c r="D5" s="247"/>
      <c r="E5" s="283"/>
    </row>
    <row r="6" spans="1:5" s="268" customFormat="1" ht="17.399999999999999">
      <c r="A6" s="284" t="s">
        <v>3</v>
      </c>
      <c r="B6" s="333" t="s">
        <v>4</v>
      </c>
      <c r="C6" s="334"/>
      <c r="D6" s="334"/>
      <c r="E6" s="335"/>
    </row>
    <row r="7" spans="1:5" s="268" customFormat="1" ht="17.399999999999999">
      <c r="A7" s="285" t="s">
        <v>5</v>
      </c>
      <c r="B7" s="336" t="s">
        <v>6</v>
      </c>
      <c r="C7" s="337"/>
      <c r="D7" s="337"/>
      <c r="E7" s="338"/>
    </row>
    <row r="8" spans="1:5" s="268" customFormat="1" ht="17.399999999999999">
      <c r="A8" s="284" t="s">
        <v>7</v>
      </c>
      <c r="B8" s="339" t="s">
        <v>8</v>
      </c>
      <c r="C8" s="340"/>
      <c r="D8" s="340"/>
      <c r="E8" s="341"/>
    </row>
    <row r="9" spans="1:5" s="268" customFormat="1" ht="17.399999999999999">
      <c r="A9" s="284" t="s">
        <v>9</v>
      </c>
      <c r="B9" s="339" t="s">
        <v>10</v>
      </c>
      <c r="C9" s="340"/>
      <c r="D9" s="340"/>
      <c r="E9" s="341"/>
    </row>
    <row r="10" spans="1:5" s="268" customFormat="1" ht="32.25" customHeight="1">
      <c r="A10" s="285" t="s">
        <v>11</v>
      </c>
      <c r="B10" s="336" t="s">
        <v>12</v>
      </c>
      <c r="C10" s="337"/>
      <c r="D10" s="337"/>
      <c r="E10" s="338"/>
    </row>
    <row r="11" spans="1:5" s="268" customFormat="1" ht="17.399999999999999">
      <c r="A11" s="286" t="s">
        <v>13</v>
      </c>
      <c r="B11" s="287" t="s">
        <v>14</v>
      </c>
      <c r="C11" s="288"/>
      <c r="D11" s="288"/>
      <c r="E11" s="289"/>
    </row>
    <row r="12" spans="1:5" s="268" customFormat="1" ht="17.399999999999999">
      <c r="A12" s="284" t="s">
        <v>15</v>
      </c>
      <c r="B12" s="342">
        <f>C26</f>
        <v>21000000</v>
      </c>
      <c r="C12" s="343"/>
      <c r="D12" s="343"/>
      <c r="E12" s="344"/>
    </row>
    <row r="13" spans="1:5" s="268" customFormat="1" ht="17.399999999999999">
      <c r="A13" s="284" t="s">
        <v>16</v>
      </c>
      <c r="B13" s="290"/>
      <c r="C13" s="291"/>
      <c r="D13" s="291"/>
      <c r="E13" s="292"/>
    </row>
    <row r="14" spans="1:5" s="268" customFormat="1" ht="17.399999999999999">
      <c r="A14" s="284" t="s">
        <v>17</v>
      </c>
      <c r="B14" s="345"/>
      <c r="C14" s="346"/>
      <c r="D14" s="346"/>
      <c r="E14" s="347"/>
    </row>
    <row r="15" spans="1:5" s="268" customFormat="1" ht="15" customHeight="1">
      <c r="A15" s="293"/>
      <c r="B15" s="294"/>
      <c r="C15" s="220"/>
      <c r="D15" s="220"/>
      <c r="E15" s="220"/>
    </row>
    <row r="16" spans="1:5" s="268" customFormat="1" ht="15" customHeight="1">
      <c r="A16" s="281" t="s">
        <v>18</v>
      </c>
      <c r="B16" s="247"/>
      <c r="C16" s="295"/>
      <c r="D16" s="220"/>
      <c r="E16" s="220"/>
    </row>
    <row r="17" spans="1:5" s="268" customFormat="1" ht="15" customHeight="1">
      <c r="A17" s="296" t="s">
        <v>19</v>
      </c>
      <c r="B17" s="242" t="s">
        <v>20</v>
      </c>
      <c r="C17" s="229" t="s">
        <v>21</v>
      </c>
      <c r="D17" s="220"/>
      <c r="E17" s="220"/>
    </row>
    <row r="18" spans="1:5" s="268" customFormat="1" ht="15" customHeight="1">
      <c r="A18" s="297" t="s">
        <v>22</v>
      </c>
      <c r="B18" s="298" t="s">
        <v>23</v>
      </c>
      <c r="C18" s="299">
        <f>36+3</f>
        <v>39</v>
      </c>
      <c r="D18" s="220"/>
      <c r="E18" s="220"/>
    </row>
    <row r="19" spans="1:5" s="268" customFormat="1" ht="15" customHeight="1">
      <c r="A19" s="297" t="s">
        <v>24</v>
      </c>
      <c r="B19" s="298" t="s">
        <v>23</v>
      </c>
      <c r="C19" s="300">
        <v>45931</v>
      </c>
      <c r="D19" s="220"/>
      <c r="E19" s="220"/>
    </row>
    <row r="20" spans="1:5" s="268" customFormat="1" ht="15" customHeight="1">
      <c r="A20" s="297" t="s">
        <v>25</v>
      </c>
      <c r="B20" s="298" t="s">
        <v>23</v>
      </c>
      <c r="C20" s="299">
        <v>1</v>
      </c>
      <c r="D20" s="220"/>
      <c r="E20" s="220"/>
    </row>
    <row r="21" spans="1:5" s="268" customFormat="1" ht="15" customHeight="1">
      <c r="A21" s="293"/>
      <c r="B21" s="294"/>
      <c r="C21" s="220"/>
      <c r="D21" s="220"/>
      <c r="E21" s="220"/>
    </row>
    <row r="22" spans="1:5" s="268" customFormat="1" ht="17.399999999999999">
      <c r="A22" s="281" t="s">
        <v>26</v>
      </c>
      <c r="B22" s="247"/>
      <c r="C22" s="295"/>
      <c r="D22" s="220"/>
      <c r="E22" s="220"/>
    </row>
    <row r="23" spans="1:5" s="268" customFormat="1" ht="17.399999999999999">
      <c r="A23" s="229" t="s">
        <v>19</v>
      </c>
      <c r="B23" s="242" t="s">
        <v>20</v>
      </c>
      <c r="C23" s="229" t="s">
        <v>27</v>
      </c>
      <c r="D23" s="220"/>
      <c r="E23" s="220"/>
    </row>
    <row r="24" spans="1:5" s="268" customFormat="1" ht="16.5" customHeight="1">
      <c r="A24" s="301" t="s">
        <v>28</v>
      </c>
      <c r="B24" s="298" t="s">
        <v>29</v>
      </c>
      <c r="C24" s="302">
        <f>'Финансовая модель'!C72+'Финансовая модель'!F72</f>
        <v>17000000</v>
      </c>
      <c r="D24" s="303"/>
      <c r="E24" s="220"/>
    </row>
    <row r="25" spans="1:5" s="268" customFormat="1" ht="16.5" customHeight="1">
      <c r="A25" s="304" t="s">
        <v>30</v>
      </c>
      <c r="B25" s="298" t="s">
        <v>29</v>
      </c>
      <c r="C25" s="302">
        <f>C26-C24</f>
        <v>4000000</v>
      </c>
      <c r="D25" s="303"/>
      <c r="E25" s="220"/>
    </row>
    <row r="26" spans="1:5" s="268" customFormat="1" ht="17.399999999999999">
      <c r="A26" s="305" t="s">
        <v>31</v>
      </c>
      <c r="B26" s="306" t="s">
        <v>29</v>
      </c>
      <c r="C26" s="307">
        <f>C33</f>
        <v>21000000</v>
      </c>
      <c r="D26" s="303"/>
      <c r="E26" s="220"/>
    </row>
    <row r="27" spans="1:5" s="268" customFormat="1" ht="17.399999999999999">
      <c r="A27" s="220"/>
      <c r="B27" s="273"/>
      <c r="C27" s="220"/>
      <c r="D27" s="220"/>
      <c r="E27" s="220"/>
    </row>
    <row r="28" spans="1:5" s="268" customFormat="1" ht="17.399999999999999">
      <c r="A28" s="308" t="s">
        <v>32</v>
      </c>
      <c r="B28" s="309"/>
      <c r="C28" s="310"/>
      <c r="D28" s="220"/>
      <c r="E28" s="303"/>
    </row>
    <row r="29" spans="1:5" s="268" customFormat="1" ht="17.399999999999999">
      <c r="A29" s="229" t="s">
        <v>19</v>
      </c>
      <c r="B29" s="242" t="s">
        <v>20</v>
      </c>
      <c r="C29" s="229" t="s">
        <v>27</v>
      </c>
      <c r="D29" s="220"/>
      <c r="E29" s="220"/>
    </row>
    <row r="30" spans="1:5" s="268" customFormat="1" ht="17.399999999999999">
      <c r="A30" s="284" t="s">
        <v>33</v>
      </c>
      <c r="B30" s="298" t="s">
        <v>29</v>
      </c>
      <c r="C30" s="302">
        <v>0</v>
      </c>
      <c r="D30" s="303"/>
      <c r="E30" s="220"/>
    </row>
    <row r="31" spans="1:5" s="268" customFormat="1" ht="17.399999999999999">
      <c r="A31" s="284" t="s">
        <v>34</v>
      </c>
      <c r="B31" s="298" t="s">
        <v>29</v>
      </c>
      <c r="C31" s="302">
        <f>'Финансовая модель'!AT72</f>
        <v>21000000</v>
      </c>
      <c r="D31" s="303"/>
      <c r="E31" s="220"/>
    </row>
    <row r="32" spans="1:5" s="268" customFormat="1" ht="17.399999999999999">
      <c r="A32" s="301" t="s">
        <v>35</v>
      </c>
      <c r="B32" s="298" t="s">
        <v>29</v>
      </c>
      <c r="C32" s="311">
        <v>0</v>
      </c>
      <c r="D32" s="303"/>
      <c r="E32" s="220"/>
    </row>
    <row r="33" spans="1:5" s="268" customFormat="1" ht="17.399999999999999">
      <c r="A33" s="305" t="s">
        <v>31</v>
      </c>
      <c r="B33" s="306" t="s">
        <v>29</v>
      </c>
      <c r="C33" s="307">
        <f>SUM(C30:C31)</f>
        <v>21000000</v>
      </c>
      <c r="D33" s="303"/>
      <c r="E33" s="220"/>
    </row>
    <row r="34" spans="1:5" s="268" customFormat="1" ht="17.399999999999999">
      <c r="A34" s="220"/>
      <c r="B34" s="220"/>
      <c r="C34" s="220"/>
      <c r="D34" s="220"/>
      <c r="E34" s="220"/>
    </row>
    <row r="35" spans="1:5" s="268" customFormat="1" ht="17.399999999999999">
      <c r="A35" s="281" t="s">
        <v>36</v>
      </c>
      <c r="B35" s="282"/>
      <c r="C35" s="283"/>
      <c r="D35" s="220"/>
      <c r="E35" s="220"/>
    </row>
    <row r="36" spans="1:5" s="268" customFormat="1" ht="17.399999999999999">
      <c r="A36" s="229" t="s">
        <v>19</v>
      </c>
      <c r="B36" s="242" t="s">
        <v>20</v>
      </c>
      <c r="C36" s="229" t="s">
        <v>21</v>
      </c>
      <c r="D36" s="220"/>
      <c r="E36" s="220"/>
    </row>
    <row r="37" spans="1:5" s="268" customFormat="1" ht="17.25" customHeight="1">
      <c r="A37" s="284" t="s">
        <v>37</v>
      </c>
      <c r="B37" s="298" t="s">
        <v>38</v>
      </c>
      <c r="C37" s="312">
        <f>C32/C33</f>
        <v>0</v>
      </c>
      <c r="D37" s="313"/>
      <c r="E37" s="220"/>
    </row>
    <row r="38" spans="1:5" s="268" customFormat="1" ht="17.399999999999999">
      <c r="A38" s="304" t="s">
        <v>39</v>
      </c>
      <c r="B38" s="298" t="s">
        <v>38</v>
      </c>
      <c r="C38" s="312">
        <f>C31/C33</f>
        <v>1</v>
      </c>
      <c r="D38" s="313"/>
      <c r="E38" s="220"/>
    </row>
    <row r="39" spans="1:5" s="268" customFormat="1" ht="17.399999999999999">
      <c r="A39" s="314"/>
      <c r="B39" s="315"/>
      <c r="C39" s="313"/>
      <c r="D39" s="313"/>
      <c r="E39" s="220"/>
    </row>
    <row r="40" spans="1:5" s="268" customFormat="1" ht="17.399999999999999">
      <c r="A40" s="281" t="s">
        <v>40</v>
      </c>
      <c r="B40" s="316"/>
      <c r="C40" s="317"/>
      <c r="D40" s="314"/>
      <c r="E40" s="220"/>
    </row>
    <row r="41" spans="1:5" s="268" customFormat="1" ht="17.399999999999999">
      <c r="A41" s="229" t="s">
        <v>19</v>
      </c>
      <c r="B41" s="229" t="s">
        <v>20</v>
      </c>
      <c r="C41" s="229" t="s">
        <v>27</v>
      </c>
      <c r="D41" s="220"/>
      <c r="E41" s="220"/>
    </row>
    <row r="42" spans="1:5" s="268" customFormat="1" ht="17.399999999999999">
      <c r="A42" s="284" t="s">
        <v>41</v>
      </c>
      <c r="B42" s="228"/>
      <c r="C42" s="299" t="s">
        <v>42</v>
      </c>
      <c r="D42" s="220"/>
      <c r="E42" s="220"/>
    </row>
    <row r="43" spans="1:5" s="268" customFormat="1" ht="17.399999999999999">
      <c r="A43" s="284" t="s">
        <v>43</v>
      </c>
      <c r="B43" s="298" t="s">
        <v>38</v>
      </c>
      <c r="C43" s="318">
        <v>0.25</v>
      </c>
      <c r="D43" s="220"/>
      <c r="E43" s="220"/>
    </row>
    <row r="44" spans="1:5" s="268" customFormat="1" ht="17.399999999999999">
      <c r="A44" s="284" t="s">
        <v>44</v>
      </c>
      <c r="B44" s="298" t="s">
        <v>38</v>
      </c>
      <c r="C44" s="319">
        <v>0.30199999999999999</v>
      </c>
      <c r="D44" s="220"/>
      <c r="E44" s="220"/>
    </row>
    <row r="45" spans="1:5" s="268" customFormat="1" ht="17.399999999999999">
      <c r="A45" s="284" t="s">
        <v>45</v>
      </c>
      <c r="B45" s="298" t="s">
        <v>38</v>
      </c>
      <c r="C45" s="318">
        <v>0.13</v>
      </c>
      <c r="D45" s="220"/>
      <c r="E45" s="220"/>
    </row>
    <row r="46" spans="1:5" s="268" customFormat="1" ht="17.399999999999999">
      <c r="A46" s="220"/>
      <c r="B46" s="320"/>
      <c r="C46" s="320"/>
      <c r="D46" s="220"/>
      <c r="E46" s="220"/>
    </row>
    <row r="47" spans="1:5" s="268" customFormat="1" ht="17.399999999999999">
      <c r="A47" s="281" t="s">
        <v>46</v>
      </c>
      <c r="B47" s="282"/>
      <c r="C47" s="283"/>
      <c r="D47" s="220"/>
      <c r="E47" s="220"/>
    </row>
    <row r="48" spans="1:5" s="268" customFormat="1" ht="17.399999999999999">
      <c r="A48" s="229" t="s">
        <v>19</v>
      </c>
      <c r="B48" s="229" t="s">
        <v>20</v>
      </c>
      <c r="C48" s="229" t="s">
        <v>21</v>
      </c>
      <c r="D48" s="273"/>
      <c r="E48" s="220"/>
    </row>
    <row r="49" spans="1:5" s="268" customFormat="1" ht="17.399999999999999">
      <c r="A49" s="284" t="s">
        <v>47</v>
      </c>
      <c r="B49" s="298" t="s">
        <v>38</v>
      </c>
      <c r="C49" s="321">
        <f>'Финансовая модель'!AT17</f>
        <v>0.36228133348612102</v>
      </c>
      <c r="D49" s="273"/>
      <c r="E49" s="220"/>
    </row>
    <row r="50" spans="1:5" s="268" customFormat="1" ht="17.399999999999999">
      <c r="A50" s="284" t="s">
        <v>48</v>
      </c>
      <c r="B50" s="298" t="s">
        <v>38</v>
      </c>
      <c r="C50" s="321">
        <f>'Финансовая модель'!AT36</f>
        <v>0.22173379213542799</v>
      </c>
      <c r="D50" s="273"/>
      <c r="E50" s="220"/>
    </row>
    <row r="51" spans="1:5" s="268" customFormat="1" ht="17.399999999999999">
      <c r="A51" s="284" t="s">
        <v>49</v>
      </c>
      <c r="B51" s="298" t="s">
        <v>38</v>
      </c>
      <c r="C51" s="321">
        <f>'Финансовая модель'!AT46</f>
        <v>0.16630034410157099</v>
      </c>
      <c r="D51" s="273"/>
      <c r="E51" s="220"/>
    </row>
    <row r="52" spans="1:5" s="268" customFormat="1" ht="17.399999999999999">
      <c r="A52" s="284" t="s">
        <v>50</v>
      </c>
      <c r="B52" s="298" t="s">
        <v>29</v>
      </c>
      <c r="C52" s="322">
        <f>'Финансовая модель'!AU19</f>
        <v>122334092.60567901</v>
      </c>
      <c r="D52" s="273"/>
      <c r="E52" s="220"/>
    </row>
    <row r="53" spans="1:5" s="268" customFormat="1" ht="17.399999999999999">
      <c r="A53" s="284" t="s">
        <v>51</v>
      </c>
      <c r="B53" s="298" t="s">
        <v>38</v>
      </c>
      <c r="C53" s="321">
        <f>'Финансовая модель'!AV19</f>
        <v>0.61204862530937598</v>
      </c>
      <c r="D53" s="273"/>
      <c r="E53" s="220"/>
    </row>
    <row r="54" spans="1:5" s="268" customFormat="1" ht="17.399999999999999">
      <c r="A54" s="323" t="s">
        <v>52</v>
      </c>
      <c r="B54" s="298" t="s">
        <v>38</v>
      </c>
      <c r="C54" s="324">
        <f>'Финансовая модель'!B88</f>
        <v>0.17</v>
      </c>
      <c r="D54" s="273"/>
      <c r="E54" s="220"/>
    </row>
    <row r="55" spans="1:5" s="268" customFormat="1" ht="17.399999999999999">
      <c r="A55" s="323" t="s">
        <v>53</v>
      </c>
      <c r="B55" s="298" t="s">
        <v>29</v>
      </c>
      <c r="C55" s="322">
        <f>'Финансовая модель'!B91</f>
        <v>27059227.2844721</v>
      </c>
      <c r="D55" s="273"/>
      <c r="E55" s="220"/>
    </row>
    <row r="56" spans="1:5" s="268" customFormat="1" ht="17.399999999999999">
      <c r="A56" s="323" t="s">
        <v>54</v>
      </c>
      <c r="B56" s="298" t="s">
        <v>38</v>
      </c>
      <c r="C56" s="324">
        <f>'Финансовая модель'!B93</f>
        <v>1.20254394089922</v>
      </c>
      <c r="D56" s="273"/>
      <c r="E56" s="220"/>
    </row>
    <row r="57" spans="1:5" s="268" customFormat="1" ht="18" customHeight="1">
      <c r="A57" s="325" t="s">
        <v>55</v>
      </c>
      <c r="B57" s="326" t="s">
        <v>38</v>
      </c>
      <c r="C57" s="327">
        <f>'Финансовая модель'!B99</f>
        <v>1.8614314811177399</v>
      </c>
      <c r="D57" s="273"/>
      <c r="E57" s="220"/>
    </row>
    <row r="58" spans="1:5">
      <c r="A58" s="323" t="s">
        <v>56</v>
      </c>
      <c r="B58" s="298" t="s">
        <v>23</v>
      </c>
      <c r="C58" s="322" t="e">
        <f>'Финансовая модель'!B95</f>
        <v>#N/A</v>
      </c>
    </row>
    <row r="59" spans="1:5">
      <c r="A59" s="328" t="s">
        <v>57</v>
      </c>
      <c r="B59" s="298" t="s">
        <v>23</v>
      </c>
      <c r="C59" s="322" t="e">
        <f>'Финансовая модель'!B97</f>
        <v>#N/A</v>
      </c>
      <c r="D59" s="269"/>
    </row>
    <row r="60" spans="1:5">
      <c r="C60" s="270"/>
      <c r="D60" s="269"/>
    </row>
  </sheetData>
  <mergeCells count="8">
    <mergeCell ref="B10:E10"/>
    <mergeCell ref="B12:E12"/>
    <mergeCell ref="B14:E14"/>
    <mergeCell ref="B1:E1"/>
    <mergeCell ref="B6:E6"/>
    <mergeCell ref="B7:E7"/>
    <mergeCell ref="B8:E8"/>
    <mergeCell ref="B9:E9"/>
  </mergeCells>
  <pageMargins left="0.70866141732283505" right="0.70866141732283505" top="0.74803149606299202" bottom="0.74803149606299202" header="0.31496062992126" footer="0.31496062992126"/>
  <pageSetup paperSize="9" scale="93" fitToHeight="6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zoomScale="80" zoomScaleNormal="80" workbookViewId="0">
      <selection activeCell="C14" sqref="C14"/>
    </sheetView>
  </sheetViews>
  <sheetFormatPr defaultColWidth="9.21875" defaultRowHeight="13.8"/>
  <cols>
    <col min="1" max="1" width="72.21875" style="221" customWidth="1"/>
    <col min="2" max="2" width="15.6640625" style="221" customWidth="1"/>
    <col min="3" max="3" width="26.77734375" style="221" customWidth="1"/>
    <col min="4" max="4" width="12.6640625" style="221" customWidth="1"/>
    <col min="5" max="5" width="13.44140625" style="221" customWidth="1"/>
    <col min="6" max="7" width="11" style="221" customWidth="1"/>
    <col min="8" max="8" width="11.5546875" style="221" customWidth="1"/>
    <col min="9" max="16384" width="9.21875" style="221"/>
  </cols>
  <sheetData>
    <row r="1" spans="1:3" s="220" customFormat="1" ht="36" customHeight="1">
      <c r="A1" s="62" t="s">
        <v>0</v>
      </c>
      <c r="B1" s="348" t="str">
        <f>'Параметры проекта'!B1:E1</f>
        <v>Реализация строительного инструмента</v>
      </c>
      <c r="C1" s="349"/>
    </row>
    <row r="3" spans="1:3" ht="16.8">
      <c r="A3" s="222" t="s">
        <v>58</v>
      </c>
      <c r="B3" s="223"/>
      <c r="C3" s="224"/>
    </row>
    <row r="4" spans="1:3" ht="16.8">
      <c r="A4" s="65"/>
      <c r="B4" s="65"/>
      <c r="C4" s="65"/>
    </row>
    <row r="5" spans="1:3" ht="17.25" customHeight="1">
      <c r="A5" s="225" t="s">
        <v>59</v>
      </c>
      <c r="B5" s="226"/>
      <c r="C5" s="227"/>
    </row>
    <row r="6" spans="1:3" ht="17.25" customHeight="1">
      <c r="A6" s="228" t="s">
        <v>19</v>
      </c>
      <c r="B6" s="229" t="s">
        <v>20</v>
      </c>
      <c r="C6" s="230" t="s">
        <v>21</v>
      </c>
    </row>
    <row r="7" spans="1:3" ht="17.25" customHeight="1">
      <c r="A7" s="228"/>
      <c r="B7" s="229"/>
      <c r="C7" s="230"/>
    </row>
    <row r="8" spans="1:3" ht="17.25" customHeight="1">
      <c r="A8" s="231" t="s">
        <v>60</v>
      </c>
      <c r="B8" s="232" t="s">
        <v>29</v>
      </c>
      <c r="C8" s="233">
        <v>150000</v>
      </c>
    </row>
    <row r="9" spans="1:3" ht="17.25" customHeight="1">
      <c r="A9" s="231" t="s">
        <v>61</v>
      </c>
      <c r="B9" s="232" t="s">
        <v>29</v>
      </c>
      <c r="C9" s="233">
        <v>50000</v>
      </c>
    </row>
    <row r="10" spans="1:3" ht="17.25" customHeight="1">
      <c r="A10" s="231" t="s">
        <v>62</v>
      </c>
      <c r="B10" s="232" t="s">
        <v>29</v>
      </c>
      <c r="C10" s="233">
        <v>30000</v>
      </c>
    </row>
    <row r="11" spans="1:3" ht="17.25" customHeight="1">
      <c r="A11" s="231" t="s">
        <v>63</v>
      </c>
      <c r="B11" s="232" t="s">
        <v>29</v>
      </c>
      <c r="C11" s="233">
        <v>10000</v>
      </c>
    </row>
    <row r="12" spans="1:3" ht="17.25" customHeight="1">
      <c r="A12" s="234" t="s">
        <v>64</v>
      </c>
      <c r="B12" s="235" t="s">
        <v>29</v>
      </c>
      <c r="C12" s="236">
        <f>SUM(C8:C11)</f>
        <v>240000</v>
      </c>
    </row>
    <row r="13" spans="1:3" ht="17.25" customHeight="1">
      <c r="A13" s="231" t="s">
        <v>65</v>
      </c>
      <c r="B13" s="232" t="s">
        <v>29</v>
      </c>
      <c r="C13" s="233">
        <f>'Финансовая модель'!C58</f>
        <v>7132540.7599999998</v>
      </c>
    </row>
    <row r="14" spans="1:3" ht="17.25" customHeight="1">
      <c r="A14" s="234" t="s">
        <v>66</v>
      </c>
      <c r="B14" s="235" t="s">
        <v>29</v>
      </c>
      <c r="C14" s="236">
        <f>SUM(C13:C13)</f>
        <v>7132540.7599999998</v>
      </c>
    </row>
    <row r="15" spans="1:3" ht="17.25" customHeight="1">
      <c r="A15" s="237" t="s">
        <v>67</v>
      </c>
      <c r="B15" s="238" t="s">
        <v>29</v>
      </c>
      <c r="C15" s="239">
        <f>C12+C14</f>
        <v>7372540.7599999998</v>
      </c>
    </row>
    <row r="16" spans="1:3" ht="17.25" customHeight="1">
      <c r="A16" s="240"/>
    </row>
    <row r="17" spans="1:3" ht="16.8">
      <c r="A17" s="241" t="s">
        <v>68</v>
      </c>
      <c r="B17" s="226"/>
      <c r="C17" s="227"/>
    </row>
    <row r="18" spans="1:3" ht="15">
      <c r="A18" s="235" t="s">
        <v>19</v>
      </c>
      <c r="B18" s="242" t="s">
        <v>20</v>
      </c>
      <c r="C18" s="243" t="s">
        <v>21</v>
      </c>
    </row>
    <row r="19" spans="1:3" ht="15">
      <c r="A19" s="231" t="s">
        <v>69</v>
      </c>
      <c r="B19" s="244" t="s">
        <v>38</v>
      </c>
      <c r="C19" s="245">
        <f>ROUND('Продажи 2024'!F103,2)</f>
        <v>0.63</v>
      </c>
    </row>
    <row r="20" spans="1:3" ht="15">
      <c r="A20" s="231" t="s">
        <v>70</v>
      </c>
      <c r="B20" s="244" t="s">
        <v>38</v>
      </c>
      <c r="C20" s="245">
        <v>0.08</v>
      </c>
    </row>
    <row r="22" spans="1:3" ht="16.8">
      <c r="A22" s="246" t="s">
        <v>71</v>
      </c>
      <c r="B22" s="247"/>
      <c r="C22" s="248"/>
    </row>
    <row r="23" spans="1:3" ht="15">
      <c r="A23" s="249" t="s">
        <v>71</v>
      </c>
      <c r="B23" s="228" t="s">
        <v>20</v>
      </c>
      <c r="C23" s="230" t="s">
        <v>21</v>
      </c>
    </row>
    <row r="24" spans="1:3" ht="15">
      <c r="A24" s="234" t="s">
        <v>72</v>
      </c>
      <c r="B24" s="250"/>
      <c r="C24" s="250"/>
    </row>
    <row r="25" spans="1:3" ht="15">
      <c r="A25" s="251" t="s">
        <v>73</v>
      </c>
      <c r="B25" s="232" t="s">
        <v>74</v>
      </c>
      <c r="C25" s="252">
        <f>C26</f>
        <v>65100</v>
      </c>
    </row>
    <row r="26" spans="1:3" ht="15">
      <c r="A26" s="253" t="s">
        <v>75</v>
      </c>
      <c r="B26" s="232" t="s">
        <v>74</v>
      </c>
      <c r="C26" s="252">
        <f>C30+C31</f>
        <v>65100</v>
      </c>
    </row>
    <row r="27" spans="1:3" ht="15">
      <c r="A27" s="254" t="s">
        <v>76</v>
      </c>
      <c r="B27" s="232" t="s">
        <v>74</v>
      </c>
      <c r="C27" s="255">
        <v>50000</v>
      </c>
    </row>
    <row r="28" spans="1:3" ht="15">
      <c r="A28" s="254" t="s">
        <v>77</v>
      </c>
      <c r="B28" s="256" t="s">
        <v>78</v>
      </c>
      <c r="C28" s="255">
        <v>1</v>
      </c>
    </row>
    <row r="29" spans="1:3" ht="15">
      <c r="A29" s="254" t="s">
        <v>79</v>
      </c>
      <c r="B29" s="257" t="s">
        <v>38</v>
      </c>
      <c r="C29" s="258">
        <f>'Параметры проекта'!C44</f>
        <v>0.30199999999999999</v>
      </c>
    </row>
    <row r="30" spans="1:3" ht="15">
      <c r="A30" s="254" t="s">
        <v>80</v>
      </c>
      <c r="B30" s="232" t="s">
        <v>74</v>
      </c>
      <c r="C30" s="252">
        <f>C27*C28</f>
        <v>50000</v>
      </c>
    </row>
    <row r="31" spans="1:3" ht="15">
      <c r="A31" s="254" t="s">
        <v>79</v>
      </c>
      <c r="B31" s="232" t="s">
        <v>74</v>
      </c>
      <c r="C31" s="252">
        <f>C30*C29</f>
        <v>15100</v>
      </c>
    </row>
    <row r="32" spans="1:3" ht="15">
      <c r="A32" s="251" t="s">
        <v>81</v>
      </c>
      <c r="B32" s="232" t="s">
        <v>74</v>
      </c>
      <c r="C32" s="252">
        <f>C33+C39</f>
        <v>468720</v>
      </c>
    </row>
    <row r="33" spans="1:3" ht="15">
      <c r="A33" s="253" t="s">
        <v>82</v>
      </c>
      <c r="B33" s="232" t="s">
        <v>74</v>
      </c>
      <c r="C33" s="252">
        <f>C37+C38</f>
        <v>325500</v>
      </c>
    </row>
    <row r="34" spans="1:3" ht="15">
      <c r="A34" s="254" t="s">
        <v>76</v>
      </c>
      <c r="B34" s="232" t="s">
        <v>74</v>
      </c>
      <c r="C34" s="255">
        <f>250000</f>
        <v>250000</v>
      </c>
    </row>
    <row r="35" spans="1:3" ht="15">
      <c r="A35" s="254" t="s">
        <v>83</v>
      </c>
      <c r="B35" s="256" t="s">
        <v>78</v>
      </c>
      <c r="C35" s="255">
        <v>1</v>
      </c>
    </row>
    <row r="36" spans="1:3" ht="15">
      <c r="A36" s="254" t="s">
        <v>79</v>
      </c>
      <c r="B36" s="257" t="s">
        <v>38</v>
      </c>
      <c r="C36" s="258">
        <f>'Параметры проекта'!C44</f>
        <v>0.30199999999999999</v>
      </c>
    </row>
    <row r="37" spans="1:3" ht="15">
      <c r="A37" s="254" t="s">
        <v>80</v>
      </c>
      <c r="B37" s="232" t="s">
        <v>74</v>
      </c>
      <c r="C37" s="252">
        <f>C34*C35</f>
        <v>250000</v>
      </c>
    </row>
    <row r="38" spans="1:3" ht="15">
      <c r="A38" s="254" t="s">
        <v>79</v>
      </c>
      <c r="B38" s="232" t="s">
        <v>74</v>
      </c>
      <c r="C38" s="252">
        <f>C37*C36</f>
        <v>75500</v>
      </c>
    </row>
    <row r="39" spans="1:3" ht="15">
      <c r="A39" s="253" t="s">
        <v>84</v>
      </c>
      <c r="B39" s="232" t="s">
        <v>74</v>
      </c>
      <c r="C39" s="252">
        <f>C43+C44</f>
        <v>143220</v>
      </c>
    </row>
    <row r="40" spans="1:3" ht="15">
      <c r="A40" s="254" t="s">
        <v>76</v>
      </c>
      <c r="B40" s="232" t="s">
        <v>74</v>
      </c>
      <c r="C40" s="255">
        <v>110000</v>
      </c>
    </row>
    <row r="41" spans="1:3" ht="15">
      <c r="A41" s="254" t="s">
        <v>83</v>
      </c>
      <c r="B41" s="256" t="s">
        <v>78</v>
      </c>
      <c r="C41" s="255">
        <v>1</v>
      </c>
    </row>
    <row r="42" spans="1:3" ht="15">
      <c r="A42" s="254" t="s">
        <v>79</v>
      </c>
      <c r="B42" s="257" t="s">
        <v>38</v>
      </c>
      <c r="C42" s="258">
        <f>'Параметры проекта'!C44</f>
        <v>0.30199999999999999</v>
      </c>
    </row>
    <row r="43" spans="1:3" ht="15">
      <c r="A43" s="254" t="s">
        <v>80</v>
      </c>
      <c r="B43" s="232" t="s">
        <v>74</v>
      </c>
      <c r="C43" s="252">
        <f>C40*C41</f>
        <v>110000</v>
      </c>
    </row>
    <row r="44" spans="1:3" ht="15">
      <c r="A44" s="254" t="s">
        <v>79</v>
      </c>
      <c r="B44" s="232" t="s">
        <v>74</v>
      </c>
      <c r="C44" s="252">
        <f>C43*C42</f>
        <v>33220</v>
      </c>
    </row>
    <row r="45" spans="1:3" ht="15">
      <c r="A45" s="251" t="s">
        <v>85</v>
      </c>
      <c r="B45" s="232" t="s">
        <v>74</v>
      </c>
      <c r="C45" s="252">
        <f>C46</f>
        <v>468720</v>
      </c>
    </row>
    <row r="46" spans="1:3" ht="15">
      <c r="A46" s="253" t="s">
        <v>86</v>
      </c>
      <c r="B46" s="232" t="s">
        <v>74</v>
      </c>
      <c r="C46" s="252">
        <f>C50+C51</f>
        <v>468720</v>
      </c>
    </row>
    <row r="47" spans="1:3" ht="15">
      <c r="A47" s="254" t="s">
        <v>76</v>
      </c>
      <c r="B47" s="232" t="s">
        <v>74</v>
      </c>
      <c r="C47" s="255">
        <v>120000</v>
      </c>
    </row>
    <row r="48" spans="1:3" ht="15">
      <c r="A48" s="254" t="s">
        <v>77</v>
      </c>
      <c r="B48" s="256" t="s">
        <v>78</v>
      </c>
      <c r="C48" s="255">
        <v>3</v>
      </c>
    </row>
    <row r="49" spans="1:3" ht="15">
      <c r="A49" s="254" t="s">
        <v>79</v>
      </c>
      <c r="B49" s="257" t="s">
        <v>38</v>
      </c>
      <c r="C49" s="258">
        <f>'Параметры проекта'!C44</f>
        <v>0.30199999999999999</v>
      </c>
    </row>
    <row r="50" spans="1:3" ht="15">
      <c r="A50" s="254" t="s">
        <v>80</v>
      </c>
      <c r="B50" s="232" t="s">
        <v>74</v>
      </c>
      <c r="C50" s="252">
        <f>C47*C48</f>
        <v>360000</v>
      </c>
    </row>
    <row r="51" spans="1:3" ht="15">
      <c r="A51" s="254" t="s">
        <v>79</v>
      </c>
      <c r="B51" s="232" t="s">
        <v>74</v>
      </c>
      <c r="C51" s="252">
        <f>C50*C49</f>
        <v>108720</v>
      </c>
    </row>
    <row r="52" spans="1:3" ht="15">
      <c r="A52" s="259" t="s">
        <v>87</v>
      </c>
      <c r="B52" s="235" t="s">
        <v>74</v>
      </c>
      <c r="C52" s="236">
        <f>C30+C37+C43+C50</f>
        <v>770000</v>
      </c>
    </row>
    <row r="53" spans="1:3" ht="15">
      <c r="A53" s="259" t="s">
        <v>88</v>
      </c>
      <c r="B53" s="232" t="s">
        <v>74</v>
      </c>
      <c r="C53" s="236">
        <f>C31+C38+C44+C51</f>
        <v>232540</v>
      </c>
    </row>
    <row r="54" spans="1:3" ht="15">
      <c r="A54" s="259" t="s">
        <v>89</v>
      </c>
      <c r="B54" s="235" t="s">
        <v>74</v>
      </c>
      <c r="C54" s="260">
        <f>C52+C53</f>
        <v>1002540</v>
      </c>
    </row>
    <row r="55" spans="1:3" ht="30">
      <c r="A55" s="259" t="s">
        <v>90</v>
      </c>
      <c r="B55" s="235" t="s">
        <v>38</v>
      </c>
      <c r="C55" s="261">
        <v>1.7000000000000001E-2</v>
      </c>
    </row>
    <row r="56" spans="1:3" ht="15">
      <c r="A56" s="262" t="s">
        <v>91</v>
      </c>
      <c r="B56" s="232" t="s">
        <v>74</v>
      </c>
      <c r="C56" s="263">
        <f>C57*C58</f>
        <v>150000</v>
      </c>
    </row>
    <row r="57" spans="1:3" ht="15">
      <c r="A57" s="254" t="s">
        <v>92</v>
      </c>
      <c r="B57" s="256" t="s">
        <v>93</v>
      </c>
      <c r="C57" s="255">
        <v>150</v>
      </c>
    </row>
    <row r="58" spans="1:3" ht="15">
      <c r="A58" s="254" t="s">
        <v>94</v>
      </c>
      <c r="B58" s="232" t="s">
        <v>95</v>
      </c>
      <c r="C58" s="264">
        <v>1000</v>
      </c>
    </row>
    <row r="59" spans="1:3" ht="15">
      <c r="A59" s="262" t="s">
        <v>96</v>
      </c>
      <c r="B59" s="232" t="s">
        <v>74</v>
      </c>
      <c r="C59" s="264">
        <v>40000</v>
      </c>
    </row>
    <row r="60" spans="1:3" ht="15">
      <c r="A60" s="262" t="s">
        <v>97</v>
      </c>
      <c r="B60" s="232" t="s">
        <v>74</v>
      </c>
      <c r="C60" s="264">
        <v>8500</v>
      </c>
    </row>
    <row r="61" spans="1:3" ht="15">
      <c r="A61" s="262" t="s">
        <v>98</v>
      </c>
      <c r="B61" s="232" t="s">
        <v>74</v>
      </c>
      <c r="C61" s="264">
        <v>500</v>
      </c>
    </row>
    <row r="62" spans="1:3" ht="15">
      <c r="A62" s="231" t="s">
        <v>99</v>
      </c>
      <c r="B62" s="232" t="s">
        <v>74</v>
      </c>
      <c r="C62" s="264">
        <v>1500</v>
      </c>
    </row>
    <row r="63" spans="1:3" ht="15">
      <c r="A63" s="231" t="s">
        <v>100</v>
      </c>
      <c r="B63" s="232" t="s">
        <v>74</v>
      </c>
      <c r="C63" s="264">
        <v>1500</v>
      </c>
    </row>
    <row r="64" spans="1:3" ht="15">
      <c r="A64" s="265" t="s">
        <v>101</v>
      </c>
      <c r="B64" s="232" t="s">
        <v>74</v>
      </c>
      <c r="C64" s="264">
        <v>7000</v>
      </c>
    </row>
    <row r="65" spans="1:3" ht="15">
      <c r="A65" s="266" t="s">
        <v>102</v>
      </c>
      <c r="B65" s="232" t="s">
        <v>38</v>
      </c>
      <c r="C65" s="245">
        <v>0.05</v>
      </c>
    </row>
  </sheetData>
  <mergeCells count="1">
    <mergeCell ref="B1:C1"/>
  </mergeCells>
  <pageMargins left="0.7" right="0.7" top="0.75" bottom="0.75" header="0.3" footer="0.3"/>
  <pageSetup paperSize="9" orientation="portrait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X979"/>
  <sheetViews>
    <sheetView tabSelected="1" zoomScale="60" zoomScaleNormal="60" workbookViewId="0">
      <pane xSplit="2" ySplit="3" topLeftCell="C69" activePane="bottomRight" state="frozen"/>
      <selection pane="topRight"/>
      <selection pane="bottomLeft"/>
      <selection pane="bottomRight" activeCell="AJ95" sqref="AJ95"/>
    </sheetView>
  </sheetViews>
  <sheetFormatPr defaultColWidth="12.5546875" defaultRowHeight="15.75" customHeight="1" outlineLevelRow="1" outlineLevelCol="1"/>
  <cols>
    <col min="1" max="1" width="70.6640625" style="59" customWidth="1"/>
    <col min="2" max="2" width="14.77734375" style="59" customWidth="1"/>
    <col min="3" max="3" width="16.44140625" style="59" customWidth="1" outlineLevel="1"/>
    <col min="4" max="4" width="13.44140625" style="59" customWidth="1" outlineLevel="1"/>
    <col min="5" max="5" width="14.21875" style="59" customWidth="1" outlineLevel="1"/>
    <col min="6" max="6" width="16.21875" style="59" customWidth="1" outlineLevel="1"/>
    <col min="7" max="7" width="16.44140625" style="59" customWidth="1" outlineLevel="1"/>
    <col min="8" max="8" width="13.5546875" style="59" customWidth="1" outlineLevel="1"/>
    <col min="9" max="9" width="13.6640625" style="59" customWidth="1" outlineLevel="1"/>
    <col min="10" max="10" width="14.5546875" style="59" customWidth="1" outlineLevel="1"/>
    <col min="11" max="11" width="16.44140625" style="59" customWidth="1" outlineLevel="1"/>
    <col min="12" max="14" width="14.5546875" style="59" customWidth="1" outlineLevel="1"/>
    <col min="15" max="15" width="16.44140625" style="59" customWidth="1" outlineLevel="1"/>
    <col min="16" max="18" width="15.21875" style="59" customWidth="1" outlineLevel="1"/>
    <col min="19" max="19" width="16.44140625" style="59" customWidth="1" outlineLevel="1"/>
    <col min="20" max="22" width="15.21875" style="59" customWidth="1" outlineLevel="1"/>
    <col min="23" max="23" width="16.44140625" style="59" customWidth="1" outlineLevel="1"/>
    <col min="24" max="26" width="15.21875" style="59" customWidth="1" outlineLevel="1"/>
    <col min="27" max="27" width="16.44140625" style="59" customWidth="1" outlineLevel="1"/>
    <col min="28" max="30" width="15.21875" style="59" customWidth="1" outlineLevel="1"/>
    <col min="31" max="31" width="16.44140625" style="59" customWidth="1" outlineLevel="1"/>
    <col min="32" max="32" width="15.21875" style="59" customWidth="1" outlineLevel="1"/>
    <col min="33" max="41" width="17.21875" style="59" customWidth="1" outlineLevel="1"/>
    <col min="42" max="42" width="14.5546875" style="59" customWidth="1" outlineLevel="1"/>
    <col min="43" max="43" width="16" style="59" customWidth="1"/>
    <col min="44" max="44" width="17.21875" style="59" customWidth="1"/>
    <col min="45" max="46" width="18.77734375" style="59" customWidth="1"/>
    <col min="47" max="47" width="15.6640625" style="59" customWidth="1"/>
    <col min="48" max="48" width="14.77734375" style="59" customWidth="1"/>
    <col min="49" max="16384" width="12.5546875" style="59"/>
  </cols>
  <sheetData>
    <row r="1" spans="1:50" ht="36" customHeight="1">
      <c r="A1" s="62" t="s">
        <v>0</v>
      </c>
      <c r="B1" s="63" t="str">
        <f>'Параметры проекта'!B1:E1</f>
        <v>Реализация строительного инструмента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159"/>
    </row>
    <row r="2" spans="1:50" ht="16.8">
      <c r="A2" s="65"/>
      <c r="B2" s="66"/>
      <c r="C2" s="66" t="s">
        <v>103</v>
      </c>
      <c r="D2" s="66" t="s">
        <v>104</v>
      </c>
      <c r="E2" s="66" t="s">
        <v>105</v>
      </c>
      <c r="F2" s="66" t="s">
        <v>106</v>
      </c>
      <c r="G2" s="66" t="s">
        <v>107</v>
      </c>
      <c r="H2" s="66" t="s">
        <v>108</v>
      </c>
      <c r="I2" s="66" t="s">
        <v>109</v>
      </c>
      <c r="J2" s="66" t="s">
        <v>110</v>
      </c>
      <c r="K2" s="66" t="s">
        <v>111</v>
      </c>
      <c r="L2" s="66" t="s">
        <v>112</v>
      </c>
      <c r="M2" s="66" t="s">
        <v>113</v>
      </c>
      <c r="N2" s="66" t="s">
        <v>114</v>
      </c>
      <c r="O2" s="66" t="s">
        <v>115</v>
      </c>
      <c r="P2" s="66" t="s">
        <v>104</v>
      </c>
      <c r="Q2" s="66" t="s">
        <v>105</v>
      </c>
      <c r="R2" s="66" t="s">
        <v>116</v>
      </c>
      <c r="S2" s="66" t="s">
        <v>107</v>
      </c>
      <c r="T2" s="66" t="s">
        <v>108</v>
      </c>
      <c r="U2" s="66" t="s">
        <v>109</v>
      </c>
      <c r="V2" s="66" t="s">
        <v>110</v>
      </c>
      <c r="W2" s="66" t="s">
        <v>111</v>
      </c>
      <c r="X2" s="66" t="s">
        <v>112</v>
      </c>
      <c r="Y2" s="66" t="s">
        <v>113</v>
      </c>
      <c r="Z2" s="66" t="s">
        <v>114</v>
      </c>
      <c r="AA2" s="66" t="s">
        <v>115</v>
      </c>
      <c r="AB2" s="66" t="s">
        <v>104</v>
      </c>
      <c r="AC2" s="66" t="s">
        <v>105</v>
      </c>
      <c r="AD2" s="66" t="s">
        <v>116</v>
      </c>
      <c r="AE2" s="66" t="s">
        <v>107</v>
      </c>
      <c r="AF2" s="66" t="s">
        <v>108</v>
      </c>
      <c r="AG2" s="66" t="s">
        <v>109</v>
      </c>
      <c r="AH2" s="66" t="s">
        <v>110</v>
      </c>
      <c r="AI2" s="66" t="s">
        <v>111</v>
      </c>
      <c r="AJ2" s="66" t="s">
        <v>112</v>
      </c>
      <c r="AK2" s="66" t="s">
        <v>113</v>
      </c>
      <c r="AL2" s="66" t="s">
        <v>114</v>
      </c>
      <c r="AM2" s="66" t="s">
        <v>115</v>
      </c>
      <c r="AN2" s="66" t="s">
        <v>104</v>
      </c>
      <c r="AO2" s="66" t="s">
        <v>105</v>
      </c>
    </row>
    <row r="3" spans="1:50" ht="15">
      <c r="A3" s="67" t="s">
        <v>117</v>
      </c>
      <c r="B3" s="68"/>
      <c r="C3" s="329" t="s">
        <v>118</v>
      </c>
      <c r="D3" s="329" t="s">
        <v>119</v>
      </c>
      <c r="E3" s="329" t="s">
        <v>120</v>
      </c>
      <c r="F3" s="69" t="s">
        <v>121</v>
      </c>
      <c r="G3" s="69" t="s">
        <v>122</v>
      </c>
      <c r="H3" s="69" t="s">
        <v>123</v>
      </c>
      <c r="I3" s="69" t="s">
        <v>124</v>
      </c>
      <c r="J3" s="69" t="s">
        <v>125</v>
      </c>
      <c r="K3" s="69" t="s">
        <v>126</v>
      </c>
      <c r="L3" s="69" t="s">
        <v>127</v>
      </c>
      <c r="M3" s="69" t="s">
        <v>128</v>
      </c>
      <c r="N3" s="69" t="s">
        <v>129</v>
      </c>
      <c r="O3" s="69" t="s">
        <v>130</v>
      </c>
      <c r="P3" s="69" t="s">
        <v>131</v>
      </c>
      <c r="Q3" s="69" t="s">
        <v>132</v>
      </c>
      <c r="R3" s="69" t="s">
        <v>133</v>
      </c>
      <c r="S3" s="69" t="s">
        <v>134</v>
      </c>
      <c r="T3" s="69" t="s">
        <v>135</v>
      </c>
      <c r="U3" s="69" t="s">
        <v>136</v>
      </c>
      <c r="V3" s="69" t="s">
        <v>137</v>
      </c>
      <c r="W3" s="69" t="s">
        <v>138</v>
      </c>
      <c r="X3" s="69" t="s">
        <v>139</v>
      </c>
      <c r="Y3" s="69" t="s">
        <v>140</v>
      </c>
      <c r="Z3" s="69" t="s">
        <v>141</v>
      </c>
      <c r="AA3" s="69" t="s">
        <v>142</v>
      </c>
      <c r="AB3" s="69" t="s">
        <v>143</v>
      </c>
      <c r="AC3" s="69" t="s">
        <v>144</v>
      </c>
      <c r="AD3" s="69" t="s">
        <v>145</v>
      </c>
      <c r="AE3" s="69" t="s">
        <v>146</v>
      </c>
      <c r="AF3" s="69" t="s">
        <v>147</v>
      </c>
      <c r="AG3" s="69" t="s">
        <v>148</v>
      </c>
      <c r="AH3" s="69" t="s">
        <v>149</v>
      </c>
      <c r="AI3" s="69" t="s">
        <v>150</v>
      </c>
      <c r="AJ3" s="69" t="s">
        <v>151</v>
      </c>
      <c r="AK3" s="69" t="s">
        <v>152</v>
      </c>
      <c r="AL3" s="69" t="s">
        <v>153</v>
      </c>
      <c r="AM3" s="69" t="s">
        <v>154</v>
      </c>
      <c r="AN3" s="69" t="s">
        <v>155</v>
      </c>
      <c r="AO3" s="69" t="s">
        <v>156</v>
      </c>
      <c r="AP3" s="69" t="s">
        <v>157</v>
      </c>
      <c r="AQ3" s="160" t="s">
        <v>158</v>
      </c>
      <c r="AR3" s="160" t="s">
        <v>159</v>
      </c>
      <c r="AS3" s="160" t="s">
        <v>160</v>
      </c>
      <c r="AT3" s="160" t="s">
        <v>161</v>
      </c>
    </row>
    <row r="4" spans="1:50" s="60" customFormat="1" ht="15">
      <c r="A4" s="70"/>
      <c r="B4" s="71"/>
      <c r="C4" s="71">
        <v>0</v>
      </c>
      <c r="D4" s="72">
        <f>C4+1</f>
        <v>1</v>
      </c>
      <c r="E4" s="72">
        <f t="shared" ref="E4:AO4" si="0">D4+1</f>
        <v>2</v>
      </c>
      <c r="F4" s="72">
        <f t="shared" si="0"/>
        <v>3</v>
      </c>
      <c r="G4" s="72">
        <f t="shared" si="0"/>
        <v>4</v>
      </c>
      <c r="H4" s="72">
        <f t="shared" si="0"/>
        <v>5</v>
      </c>
      <c r="I4" s="72">
        <f t="shared" si="0"/>
        <v>6</v>
      </c>
      <c r="J4" s="72">
        <f t="shared" si="0"/>
        <v>7</v>
      </c>
      <c r="K4" s="72">
        <f t="shared" si="0"/>
        <v>8</v>
      </c>
      <c r="L4" s="72">
        <f t="shared" si="0"/>
        <v>9</v>
      </c>
      <c r="M4" s="72">
        <f t="shared" si="0"/>
        <v>10</v>
      </c>
      <c r="N4" s="72">
        <f t="shared" si="0"/>
        <v>11</v>
      </c>
      <c r="O4" s="72">
        <f t="shared" si="0"/>
        <v>12</v>
      </c>
      <c r="P4" s="72">
        <f t="shared" si="0"/>
        <v>13</v>
      </c>
      <c r="Q4" s="72">
        <f t="shared" si="0"/>
        <v>14</v>
      </c>
      <c r="R4" s="72">
        <f t="shared" si="0"/>
        <v>15</v>
      </c>
      <c r="S4" s="72">
        <f t="shared" si="0"/>
        <v>16</v>
      </c>
      <c r="T4" s="72">
        <f t="shared" si="0"/>
        <v>17</v>
      </c>
      <c r="U4" s="72">
        <f t="shared" si="0"/>
        <v>18</v>
      </c>
      <c r="V4" s="72">
        <f t="shared" si="0"/>
        <v>19</v>
      </c>
      <c r="W4" s="72">
        <f t="shared" si="0"/>
        <v>20</v>
      </c>
      <c r="X4" s="72">
        <f t="shared" si="0"/>
        <v>21</v>
      </c>
      <c r="Y4" s="72">
        <f t="shared" si="0"/>
        <v>22</v>
      </c>
      <c r="Z4" s="72">
        <f t="shared" si="0"/>
        <v>23</v>
      </c>
      <c r="AA4" s="72">
        <f t="shared" si="0"/>
        <v>24</v>
      </c>
      <c r="AB4" s="72">
        <f t="shared" si="0"/>
        <v>25</v>
      </c>
      <c r="AC4" s="72">
        <f t="shared" si="0"/>
        <v>26</v>
      </c>
      <c r="AD4" s="72">
        <f t="shared" si="0"/>
        <v>27</v>
      </c>
      <c r="AE4" s="72">
        <f t="shared" si="0"/>
        <v>28</v>
      </c>
      <c r="AF4" s="72">
        <f t="shared" si="0"/>
        <v>29</v>
      </c>
      <c r="AG4" s="72">
        <f t="shared" si="0"/>
        <v>30</v>
      </c>
      <c r="AH4" s="72">
        <f t="shared" si="0"/>
        <v>31</v>
      </c>
      <c r="AI4" s="72">
        <f t="shared" si="0"/>
        <v>32</v>
      </c>
      <c r="AJ4" s="72">
        <f t="shared" si="0"/>
        <v>33</v>
      </c>
      <c r="AK4" s="72">
        <f t="shared" si="0"/>
        <v>34</v>
      </c>
      <c r="AL4" s="72">
        <f t="shared" si="0"/>
        <v>35</v>
      </c>
      <c r="AM4" s="72">
        <f t="shared" si="0"/>
        <v>36</v>
      </c>
      <c r="AN4" s="72">
        <f t="shared" si="0"/>
        <v>37</v>
      </c>
      <c r="AO4" s="72">
        <f t="shared" si="0"/>
        <v>38</v>
      </c>
      <c r="AP4" s="71"/>
      <c r="AQ4" s="71">
        <v>1</v>
      </c>
      <c r="AR4" s="72">
        <v>2</v>
      </c>
      <c r="AS4" s="72"/>
      <c r="AT4" s="71">
        <v>3</v>
      </c>
    </row>
    <row r="5" spans="1:50" ht="16.8">
      <c r="A5" s="73" t="s">
        <v>162</v>
      </c>
      <c r="B5" s="74"/>
      <c r="C5" s="75"/>
      <c r="D5" s="75"/>
      <c r="E5" s="75"/>
      <c r="F5" s="75">
        <f t="shared" ref="F5:AO5" si="1">F7</f>
        <v>3875347.14626667</v>
      </c>
      <c r="G5" s="75">
        <f t="shared" si="1"/>
        <v>3875347.14626667</v>
      </c>
      <c r="H5" s="75">
        <f t="shared" si="1"/>
        <v>3875347.14626667</v>
      </c>
      <c r="I5" s="75">
        <f t="shared" si="1"/>
        <v>6375010.4676666697</v>
      </c>
      <c r="J5" s="75">
        <f t="shared" si="1"/>
        <v>6375010.4676666697</v>
      </c>
      <c r="K5" s="75">
        <f t="shared" si="1"/>
        <v>6375010.4676666697</v>
      </c>
      <c r="L5" s="75">
        <f t="shared" si="1"/>
        <v>7196405.1478333296</v>
      </c>
      <c r="M5" s="75">
        <f t="shared" si="1"/>
        <v>7196405.1478333296</v>
      </c>
      <c r="N5" s="75">
        <f t="shared" si="1"/>
        <v>7196405.1478333296</v>
      </c>
      <c r="O5" s="75">
        <f t="shared" si="1"/>
        <v>7744654.9849666702</v>
      </c>
      <c r="P5" s="75">
        <f t="shared" si="1"/>
        <v>7744654.9849666702</v>
      </c>
      <c r="Q5" s="75">
        <f t="shared" si="1"/>
        <v>7744654.9849666702</v>
      </c>
      <c r="R5" s="75">
        <f t="shared" si="1"/>
        <v>5231718.6474599997</v>
      </c>
      <c r="S5" s="75">
        <f t="shared" si="1"/>
        <v>5231718.6474599997</v>
      </c>
      <c r="T5" s="75">
        <f t="shared" si="1"/>
        <v>5231718.6474599997</v>
      </c>
      <c r="U5" s="75">
        <f t="shared" si="1"/>
        <v>8606264.1313499995</v>
      </c>
      <c r="V5" s="75">
        <f t="shared" si="1"/>
        <v>8606264.1313499995</v>
      </c>
      <c r="W5" s="75">
        <f t="shared" si="1"/>
        <v>8606264.1313499995</v>
      </c>
      <c r="X5" s="75">
        <f t="shared" si="1"/>
        <v>9715146.9495749995</v>
      </c>
      <c r="Y5" s="75">
        <f t="shared" si="1"/>
        <v>9715146.9495749995</v>
      </c>
      <c r="Z5" s="75">
        <f t="shared" si="1"/>
        <v>9715146.9495749995</v>
      </c>
      <c r="AA5" s="75">
        <f t="shared" si="1"/>
        <v>10455284.229705</v>
      </c>
      <c r="AB5" s="75">
        <f t="shared" si="1"/>
        <v>10455284.229705</v>
      </c>
      <c r="AC5" s="75">
        <f t="shared" si="1"/>
        <v>10455284.229705</v>
      </c>
      <c r="AD5" s="75">
        <f t="shared" si="1"/>
        <v>7062820.174071</v>
      </c>
      <c r="AE5" s="75">
        <f t="shared" si="1"/>
        <v>7062820.174071</v>
      </c>
      <c r="AF5" s="75">
        <f t="shared" si="1"/>
        <v>7062820.174071</v>
      </c>
      <c r="AG5" s="75">
        <f t="shared" si="1"/>
        <v>11618456.5773225</v>
      </c>
      <c r="AH5" s="75">
        <f t="shared" si="1"/>
        <v>11618456.5773225</v>
      </c>
      <c r="AI5" s="75">
        <f t="shared" si="1"/>
        <v>11618456.5773225</v>
      </c>
      <c r="AJ5" s="75">
        <f t="shared" si="1"/>
        <v>13115448.381926199</v>
      </c>
      <c r="AK5" s="75">
        <f t="shared" si="1"/>
        <v>13115448.381926199</v>
      </c>
      <c r="AL5" s="75">
        <f t="shared" si="1"/>
        <v>13115448.381926199</v>
      </c>
      <c r="AM5" s="75">
        <f t="shared" si="1"/>
        <v>14114633.7101018</v>
      </c>
      <c r="AN5" s="75">
        <f t="shared" si="1"/>
        <v>14114633.7101018</v>
      </c>
      <c r="AO5" s="75">
        <f t="shared" si="1"/>
        <v>14114633.7101018</v>
      </c>
      <c r="AP5" s="75">
        <f t="shared" ref="AP5:AP7" si="2">SUM(C5:E5)</f>
        <v>0</v>
      </c>
      <c r="AQ5" s="75">
        <f>AQ7</f>
        <v>75574253.240199998</v>
      </c>
      <c r="AR5" s="75">
        <f>AR7</f>
        <v>102025241.87427001</v>
      </c>
      <c r="AS5" s="75">
        <f>AS7</f>
        <v>137734076.530265</v>
      </c>
      <c r="AT5" s="75">
        <f>AT7</f>
        <v>315333571.64473498</v>
      </c>
      <c r="AU5" s="161"/>
      <c r="AV5" s="161"/>
    </row>
    <row r="6" spans="1:50" ht="15">
      <c r="A6" s="76" t="s">
        <v>163</v>
      </c>
      <c r="B6" s="77"/>
      <c r="C6" s="78"/>
      <c r="D6" s="79"/>
      <c r="E6" s="78"/>
      <c r="F6" s="79"/>
      <c r="G6" s="80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123">
        <f>(AR5-AQ5)/AQ5</f>
        <v>0.35</v>
      </c>
      <c r="AS6" s="162">
        <f>(AS5-AR5)/AR5</f>
        <v>0.35</v>
      </c>
      <c r="AT6" s="78"/>
    </row>
    <row r="7" spans="1:50" ht="15">
      <c r="A7" s="81" t="s">
        <v>164</v>
      </c>
      <c r="B7" s="82"/>
      <c r="C7" s="83"/>
      <c r="D7" s="84"/>
      <c r="E7" s="83"/>
      <c r="F7" s="85">
        <f>F12*(1+$B$8)</f>
        <v>3875347.14626667</v>
      </c>
      <c r="G7" s="85">
        <f t="shared" ref="G7:AO7" si="3">G12*(1+$B$8)</f>
        <v>3875347.14626667</v>
      </c>
      <c r="H7" s="85">
        <f t="shared" si="3"/>
        <v>3875347.14626667</v>
      </c>
      <c r="I7" s="85">
        <f t="shared" si="3"/>
        <v>6375010.4676666697</v>
      </c>
      <c r="J7" s="85">
        <f t="shared" si="3"/>
        <v>6375010.4676666697</v>
      </c>
      <c r="K7" s="85">
        <f t="shared" si="3"/>
        <v>6375010.4676666697</v>
      </c>
      <c r="L7" s="85">
        <f t="shared" si="3"/>
        <v>7196405.1478333296</v>
      </c>
      <c r="M7" s="85">
        <f t="shared" si="3"/>
        <v>7196405.1478333296</v>
      </c>
      <c r="N7" s="85">
        <f t="shared" si="3"/>
        <v>7196405.1478333296</v>
      </c>
      <c r="O7" s="85">
        <f t="shared" si="3"/>
        <v>7744654.9849666702</v>
      </c>
      <c r="P7" s="85">
        <f t="shared" si="3"/>
        <v>7744654.9849666702</v>
      </c>
      <c r="Q7" s="85">
        <f t="shared" si="3"/>
        <v>7744654.9849666702</v>
      </c>
      <c r="R7" s="85">
        <f t="shared" si="3"/>
        <v>5231718.6474599997</v>
      </c>
      <c r="S7" s="85">
        <f t="shared" si="3"/>
        <v>5231718.6474599997</v>
      </c>
      <c r="T7" s="85">
        <f t="shared" si="3"/>
        <v>5231718.6474599997</v>
      </c>
      <c r="U7" s="85">
        <f t="shared" si="3"/>
        <v>8606264.1313499995</v>
      </c>
      <c r="V7" s="85">
        <f t="shared" si="3"/>
        <v>8606264.1313499995</v>
      </c>
      <c r="W7" s="85">
        <f t="shared" si="3"/>
        <v>8606264.1313499995</v>
      </c>
      <c r="X7" s="85">
        <f t="shared" si="3"/>
        <v>9715146.9495749995</v>
      </c>
      <c r="Y7" s="85">
        <f t="shared" si="3"/>
        <v>9715146.9495749995</v>
      </c>
      <c r="Z7" s="85">
        <f t="shared" si="3"/>
        <v>9715146.9495749995</v>
      </c>
      <c r="AA7" s="85">
        <f t="shared" si="3"/>
        <v>10455284.229705</v>
      </c>
      <c r="AB7" s="85">
        <f t="shared" si="3"/>
        <v>10455284.229705</v>
      </c>
      <c r="AC7" s="85">
        <f t="shared" si="3"/>
        <v>10455284.229705</v>
      </c>
      <c r="AD7" s="85">
        <f t="shared" si="3"/>
        <v>7062820.174071</v>
      </c>
      <c r="AE7" s="85">
        <f t="shared" si="3"/>
        <v>7062820.174071</v>
      </c>
      <c r="AF7" s="85">
        <f t="shared" si="3"/>
        <v>7062820.174071</v>
      </c>
      <c r="AG7" s="85">
        <f t="shared" si="3"/>
        <v>11618456.5773225</v>
      </c>
      <c r="AH7" s="85">
        <f t="shared" si="3"/>
        <v>11618456.5773225</v>
      </c>
      <c r="AI7" s="85">
        <f t="shared" si="3"/>
        <v>11618456.5773225</v>
      </c>
      <c r="AJ7" s="85">
        <f t="shared" si="3"/>
        <v>13115448.381926199</v>
      </c>
      <c r="AK7" s="85">
        <f t="shared" si="3"/>
        <v>13115448.381926199</v>
      </c>
      <c r="AL7" s="85">
        <f t="shared" si="3"/>
        <v>13115448.381926199</v>
      </c>
      <c r="AM7" s="85">
        <f t="shared" si="3"/>
        <v>14114633.7101018</v>
      </c>
      <c r="AN7" s="85">
        <f t="shared" si="3"/>
        <v>14114633.7101018</v>
      </c>
      <c r="AO7" s="85">
        <f t="shared" si="3"/>
        <v>14114633.7101018</v>
      </c>
      <c r="AP7" s="111">
        <f t="shared" si="2"/>
        <v>0</v>
      </c>
      <c r="AQ7" s="82">
        <f>SUM(F7:Q7)</f>
        <v>75574253.240199998</v>
      </c>
      <c r="AR7" s="157">
        <f>SUM(R7:AC7)</f>
        <v>102025241.87427001</v>
      </c>
      <c r="AS7" s="157">
        <f>SUM(AD7:AO7)</f>
        <v>137734076.530265</v>
      </c>
      <c r="AT7" s="82">
        <f>SUM(AP7:AS7)</f>
        <v>315333571.64473498</v>
      </c>
    </row>
    <row r="8" spans="1:50" ht="15">
      <c r="A8" s="76" t="str">
        <f>'Исх (Данные)'!A19</f>
        <v>Торговая наценка</v>
      </c>
      <c r="B8" s="86">
        <f>'Исх (Данные)'!C19</f>
        <v>0.63</v>
      </c>
      <c r="C8" s="83"/>
      <c r="D8" s="84"/>
      <c r="E8" s="83"/>
      <c r="F8" s="85"/>
      <c r="G8" s="83"/>
      <c r="H8" s="84"/>
      <c r="I8" s="83"/>
      <c r="J8" s="84"/>
      <c r="K8" s="83"/>
      <c r="L8" s="85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2"/>
      <c r="AR8" s="157"/>
      <c r="AS8" s="157"/>
      <c r="AT8" s="82"/>
    </row>
    <row r="9" spans="1:50" ht="15">
      <c r="A9" s="70"/>
      <c r="B9" s="71"/>
      <c r="C9" s="83"/>
      <c r="D9" s="84"/>
      <c r="E9" s="83"/>
      <c r="F9" s="84"/>
      <c r="G9" s="87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4"/>
      <c r="AS9" s="163"/>
      <c r="AT9" s="83"/>
    </row>
    <row r="10" spans="1:50" ht="16.8">
      <c r="A10" s="88" t="s">
        <v>165</v>
      </c>
      <c r="B10" s="89"/>
      <c r="C10" s="90">
        <f t="shared" ref="C10:AO10" si="4">SUM(C12:C14)</f>
        <v>0</v>
      </c>
      <c r="D10" s="90">
        <f t="shared" si="4"/>
        <v>0</v>
      </c>
      <c r="E10" s="90">
        <f t="shared" si="4"/>
        <v>0</v>
      </c>
      <c r="F10" s="90">
        <f t="shared" si="4"/>
        <v>2483394.4881532001</v>
      </c>
      <c r="G10" s="90">
        <f t="shared" si="4"/>
        <v>2483394.4881532001</v>
      </c>
      <c r="H10" s="90">
        <f t="shared" si="4"/>
        <v>2483394.4881532001</v>
      </c>
      <c r="I10" s="90">
        <f t="shared" si="4"/>
        <v>4062624.544617</v>
      </c>
      <c r="J10" s="90">
        <f t="shared" si="4"/>
        <v>4062624.544617</v>
      </c>
      <c r="K10" s="90">
        <f t="shared" si="4"/>
        <v>4062624.544617</v>
      </c>
      <c r="L10" s="90">
        <f t="shared" si="4"/>
        <v>4583967.3708464997</v>
      </c>
      <c r="M10" s="90">
        <f t="shared" si="4"/>
        <v>4583967.3708464997</v>
      </c>
      <c r="N10" s="90">
        <f t="shared" si="4"/>
        <v>4583967.3708464997</v>
      </c>
      <c r="O10" s="90">
        <f t="shared" si="4"/>
        <v>4933369.6914111003</v>
      </c>
      <c r="P10" s="90">
        <f t="shared" si="4"/>
        <v>4933369.6914111003</v>
      </c>
      <c r="Q10" s="90">
        <f t="shared" si="4"/>
        <v>4933369.6914111003</v>
      </c>
      <c r="R10" s="90">
        <f t="shared" si="4"/>
        <v>3353002.1174068199</v>
      </c>
      <c r="S10" s="90">
        <f t="shared" si="4"/>
        <v>3353002.1174068199</v>
      </c>
      <c r="T10" s="90">
        <f t="shared" si="4"/>
        <v>3353002.1174068199</v>
      </c>
      <c r="U10" s="90">
        <f t="shared" si="4"/>
        <v>5484996.2583049498</v>
      </c>
      <c r="V10" s="90">
        <f t="shared" si="4"/>
        <v>5484996.2583049498</v>
      </c>
      <c r="W10" s="90">
        <f t="shared" si="4"/>
        <v>5484996.2583049498</v>
      </c>
      <c r="X10" s="90">
        <f t="shared" si="4"/>
        <v>6188845.3235605303</v>
      </c>
      <c r="Y10" s="90">
        <f t="shared" si="4"/>
        <v>6188845.3235605303</v>
      </c>
      <c r="Z10" s="90">
        <f t="shared" si="4"/>
        <v>6188845.3235605303</v>
      </c>
      <c r="AA10" s="90">
        <f t="shared" si="4"/>
        <v>6660577.6061561704</v>
      </c>
      <c r="AB10" s="90">
        <f t="shared" si="4"/>
        <v>6660577.6061561704</v>
      </c>
      <c r="AC10" s="90">
        <f t="shared" si="4"/>
        <v>6660577.6061561704</v>
      </c>
      <c r="AD10" s="90">
        <f t="shared" si="4"/>
        <v>4527123.6630704803</v>
      </c>
      <c r="AE10" s="90">
        <f t="shared" si="4"/>
        <v>4527123.6630704803</v>
      </c>
      <c r="AF10" s="90">
        <f t="shared" si="4"/>
        <v>4527123.6630704803</v>
      </c>
      <c r="AG10" s="90">
        <f t="shared" si="4"/>
        <v>7405361.41764866</v>
      </c>
      <c r="AH10" s="90">
        <f t="shared" si="4"/>
        <v>7405361.41764866</v>
      </c>
      <c r="AI10" s="90">
        <f t="shared" si="4"/>
        <v>7405361.41764866</v>
      </c>
      <c r="AJ10" s="90">
        <f t="shared" si="4"/>
        <v>8355606.9732586602</v>
      </c>
      <c r="AK10" s="90">
        <f t="shared" si="4"/>
        <v>8355606.9732586602</v>
      </c>
      <c r="AL10" s="90">
        <f t="shared" si="4"/>
        <v>8355606.9732586602</v>
      </c>
      <c r="AM10" s="90">
        <f t="shared" si="4"/>
        <v>8992498.8176789209</v>
      </c>
      <c r="AN10" s="90">
        <f t="shared" si="4"/>
        <v>8992498.8176789209</v>
      </c>
      <c r="AO10" s="90">
        <f t="shared" si="4"/>
        <v>8992498.8176789209</v>
      </c>
      <c r="AP10" s="90">
        <f t="shared" ref="AP10" si="5">SUM(C10:E10)</f>
        <v>0</v>
      </c>
      <c r="AQ10" s="90">
        <f>SUM(AQ12:AQ14)</f>
        <v>48190068.285083398</v>
      </c>
      <c r="AR10" s="90">
        <f>SUM(AR12:AR14)</f>
        <v>65062263.916285403</v>
      </c>
      <c r="AS10" s="90">
        <f>SUM(AS12:AS14)</f>
        <v>87841772.614970103</v>
      </c>
      <c r="AT10" s="90">
        <f>SUM(AT12:AT14)</f>
        <v>201094104.81633899</v>
      </c>
    </row>
    <row r="11" spans="1:50" ht="15">
      <c r="A11" s="91"/>
      <c r="B11" s="77"/>
      <c r="C11" s="78"/>
      <c r="D11" s="79"/>
      <c r="E11" s="78"/>
      <c r="F11" s="79"/>
      <c r="G11" s="80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9"/>
      <c r="AS11" s="164"/>
      <c r="AT11" s="78"/>
    </row>
    <row r="12" spans="1:50" ht="15">
      <c r="A12" s="81" t="s">
        <v>166</v>
      </c>
      <c r="B12" s="92">
        <f>'Исх (Данные)'!C20</f>
        <v>0.08</v>
      </c>
      <c r="C12" s="93"/>
      <c r="D12" s="84"/>
      <c r="E12" s="83"/>
      <c r="F12" s="94">
        <f>'Продажи 2024'!D99/3</f>
        <v>2377513.5866666702</v>
      </c>
      <c r="G12" s="83">
        <f>F12</f>
        <v>2377513.5866666702</v>
      </c>
      <c r="H12" s="84">
        <f>G12</f>
        <v>2377513.5866666702</v>
      </c>
      <c r="I12" s="158">
        <f>'Продажи 2024'!J99/3</f>
        <v>3911049.36666667</v>
      </c>
      <c r="J12" s="83">
        <f>I12</f>
        <v>3911049.36666667</v>
      </c>
      <c r="K12" s="83">
        <f>J12</f>
        <v>3911049.36666667</v>
      </c>
      <c r="L12" s="158">
        <f>'Продажи 2024'!P99/3</f>
        <v>4414972.4833333297</v>
      </c>
      <c r="M12" s="83">
        <f>L12</f>
        <v>4414972.4833333297</v>
      </c>
      <c r="N12" s="83">
        <f>M12</f>
        <v>4414972.4833333297</v>
      </c>
      <c r="O12" s="158">
        <f>'Продажи 2024'!V99/3</f>
        <v>4751322.0766666699</v>
      </c>
      <c r="P12" s="83">
        <f>O12</f>
        <v>4751322.0766666699</v>
      </c>
      <c r="Q12" s="83">
        <f>P12</f>
        <v>4751322.0766666699</v>
      </c>
      <c r="R12" s="158">
        <f>F12*135%</f>
        <v>3209643.3420000002</v>
      </c>
      <c r="S12" s="158">
        <f t="shared" ref="S12:AO12" si="6">G12*135%</f>
        <v>3209643.3420000002</v>
      </c>
      <c r="T12" s="158">
        <f t="shared" si="6"/>
        <v>3209643.3420000002</v>
      </c>
      <c r="U12" s="158">
        <f t="shared" si="6"/>
        <v>5279916.6449999996</v>
      </c>
      <c r="V12" s="158">
        <f t="shared" si="6"/>
        <v>5279916.6449999996</v>
      </c>
      <c r="W12" s="158">
        <f t="shared" si="6"/>
        <v>5279916.6449999996</v>
      </c>
      <c r="X12" s="158">
        <f t="shared" si="6"/>
        <v>5960212.8525</v>
      </c>
      <c r="Y12" s="158">
        <f t="shared" si="6"/>
        <v>5960212.8525</v>
      </c>
      <c r="Z12" s="158">
        <f t="shared" si="6"/>
        <v>5960212.8525</v>
      </c>
      <c r="AA12" s="158">
        <f t="shared" si="6"/>
        <v>6414284.8035000004</v>
      </c>
      <c r="AB12" s="158">
        <f t="shared" si="6"/>
        <v>6414284.8035000004</v>
      </c>
      <c r="AC12" s="158">
        <f t="shared" si="6"/>
        <v>6414284.8035000004</v>
      </c>
      <c r="AD12" s="158">
        <f t="shared" si="6"/>
        <v>4333018.5116999997</v>
      </c>
      <c r="AE12" s="158">
        <f t="shared" si="6"/>
        <v>4333018.5116999997</v>
      </c>
      <c r="AF12" s="158">
        <f t="shared" si="6"/>
        <v>4333018.5116999997</v>
      </c>
      <c r="AG12" s="158">
        <f t="shared" si="6"/>
        <v>7127887.4707500003</v>
      </c>
      <c r="AH12" s="158">
        <f t="shared" si="6"/>
        <v>7127887.4707500003</v>
      </c>
      <c r="AI12" s="158">
        <f t="shared" si="6"/>
        <v>7127887.4707500003</v>
      </c>
      <c r="AJ12" s="158">
        <f t="shared" si="6"/>
        <v>8046287.3508749995</v>
      </c>
      <c r="AK12" s="158">
        <f t="shared" si="6"/>
        <v>8046287.3508749995</v>
      </c>
      <c r="AL12" s="158">
        <f t="shared" si="6"/>
        <v>8046287.3508749995</v>
      </c>
      <c r="AM12" s="158">
        <f t="shared" si="6"/>
        <v>8659284.4847250003</v>
      </c>
      <c r="AN12" s="158">
        <f t="shared" si="6"/>
        <v>8659284.4847250003</v>
      </c>
      <c r="AO12" s="158">
        <f t="shared" si="6"/>
        <v>8659284.4847250003</v>
      </c>
      <c r="AP12" s="111">
        <f>SUM(C12:E12)</f>
        <v>0</v>
      </c>
      <c r="AQ12" s="82">
        <f>SUM(F12:Q12)</f>
        <v>46364572.539999999</v>
      </c>
      <c r="AR12" s="157">
        <f>SUM(R12:AC12)</f>
        <v>62592172.928999998</v>
      </c>
      <c r="AS12" s="157">
        <f>SUM(AD12:AO12)</f>
        <v>84499433.454150006</v>
      </c>
      <c r="AT12" s="82">
        <f>SUM(AP12:AS12)</f>
        <v>193456178.92315</v>
      </c>
    </row>
    <row r="13" spans="1:50" ht="17.25" customHeight="1">
      <c r="A13" s="81" t="str">
        <f>'Исх (Данные)'!A55</f>
        <v>Комиссионное вознаграждение менеджеров по продажам, % от дохода</v>
      </c>
      <c r="B13" s="95">
        <f>'Исх (Данные)'!C55</f>
        <v>1.7000000000000001E-2</v>
      </c>
      <c r="C13" s="83"/>
      <c r="D13" s="83"/>
      <c r="E13" s="83"/>
      <c r="F13" s="83">
        <f>$B$13*F5</f>
        <v>65880.901486533301</v>
      </c>
      <c r="G13" s="83">
        <f>$B$13*G5</f>
        <v>65880.901486533301</v>
      </c>
      <c r="H13" s="83">
        <f>$B$13*H5</f>
        <v>65880.901486533301</v>
      </c>
      <c r="I13" s="83">
        <f t="shared" ref="I13:AO13" si="7">$B$13*I5</f>
        <v>108375.177950333</v>
      </c>
      <c r="J13" s="83">
        <f t="shared" si="7"/>
        <v>108375.177950333</v>
      </c>
      <c r="K13" s="83">
        <f t="shared" si="7"/>
        <v>108375.177950333</v>
      </c>
      <c r="L13" s="83">
        <f t="shared" si="7"/>
        <v>122338.88751316701</v>
      </c>
      <c r="M13" s="83">
        <f t="shared" si="7"/>
        <v>122338.88751316701</v>
      </c>
      <c r="N13" s="83">
        <f t="shared" si="7"/>
        <v>122338.88751316701</v>
      </c>
      <c r="O13" s="83">
        <f t="shared" si="7"/>
        <v>131659.13474443299</v>
      </c>
      <c r="P13" s="83">
        <f t="shared" si="7"/>
        <v>131659.13474443299</v>
      </c>
      <c r="Q13" s="83">
        <f t="shared" si="7"/>
        <v>131659.13474443299</v>
      </c>
      <c r="R13" s="83">
        <f t="shared" si="7"/>
        <v>88939.217006820007</v>
      </c>
      <c r="S13" s="83">
        <f t="shared" si="7"/>
        <v>88939.217006820007</v>
      </c>
      <c r="T13" s="83">
        <f t="shared" si="7"/>
        <v>88939.217006820007</v>
      </c>
      <c r="U13" s="83">
        <f t="shared" si="7"/>
        <v>146306.49023294999</v>
      </c>
      <c r="V13" s="83">
        <f t="shared" si="7"/>
        <v>146306.49023294999</v>
      </c>
      <c r="W13" s="83">
        <f t="shared" si="7"/>
        <v>146306.49023294999</v>
      </c>
      <c r="X13" s="83">
        <f t="shared" si="7"/>
        <v>165157.498142775</v>
      </c>
      <c r="Y13" s="83">
        <f t="shared" si="7"/>
        <v>165157.498142775</v>
      </c>
      <c r="Z13" s="83">
        <f t="shared" si="7"/>
        <v>165157.498142775</v>
      </c>
      <c r="AA13" s="83">
        <f t="shared" si="7"/>
        <v>177739.83190498501</v>
      </c>
      <c r="AB13" s="83">
        <f t="shared" si="7"/>
        <v>177739.83190498501</v>
      </c>
      <c r="AC13" s="83">
        <f t="shared" si="7"/>
        <v>177739.83190498501</v>
      </c>
      <c r="AD13" s="83">
        <f t="shared" si="7"/>
        <v>120067.94295920699</v>
      </c>
      <c r="AE13" s="83">
        <f t="shared" si="7"/>
        <v>120067.94295920699</v>
      </c>
      <c r="AF13" s="83">
        <f t="shared" si="7"/>
        <v>120067.94295920699</v>
      </c>
      <c r="AG13" s="83">
        <f t="shared" si="7"/>
        <v>197513.761814483</v>
      </c>
      <c r="AH13" s="83">
        <f t="shared" si="7"/>
        <v>197513.761814483</v>
      </c>
      <c r="AI13" s="83">
        <f t="shared" si="7"/>
        <v>197513.761814483</v>
      </c>
      <c r="AJ13" s="83">
        <f t="shared" si="7"/>
        <v>222962.62249274601</v>
      </c>
      <c r="AK13" s="83">
        <f t="shared" si="7"/>
        <v>222962.62249274601</v>
      </c>
      <c r="AL13" s="83">
        <f t="shared" si="7"/>
        <v>222962.62249274601</v>
      </c>
      <c r="AM13" s="83">
        <f t="shared" si="7"/>
        <v>239948.77307172999</v>
      </c>
      <c r="AN13" s="83">
        <f t="shared" si="7"/>
        <v>239948.77307172999</v>
      </c>
      <c r="AO13" s="83">
        <f t="shared" si="7"/>
        <v>239948.77307172999</v>
      </c>
      <c r="AP13" s="111">
        <f>SUM(C13:E13)</f>
        <v>0</v>
      </c>
      <c r="AQ13" s="82">
        <f>SUM(F13:Q13)</f>
        <v>1284762.3050834001</v>
      </c>
      <c r="AR13" s="157">
        <f>SUM(R13:AC13)</f>
        <v>1734429.1118625901</v>
      </c>
      <c r="AS13" s="157">
        <f>SUM(AD13:AO13)</f>
        <v>2341479.3010145002</v>
      </c>
      <c r="AT13" s="82">
        <f>SUM(AP13:AS13)</f>
        <v>5360670.7179604899</v>
      </c>
      <c r="AU13" s="165"/>
      <c r="AV13" s="165"/>
      <c r="AW13" s="165"/>
      <c r="AX13" s="165"/>
    </row>
    <row r="14" spans="1:50" ht="17.25" customHeight="1">
      <c r="A14" s="81" t="str">
        <f>'Исх (Данные)'!A59</f>
        <v>Компенсация амортизации автомобиля и затрат на ГСМ</v>
      </c>
      <c r="B14" s="96">
        <f>'Исх (Данные)'!C59</f>
        <v>40000</v>
      </c>
      <c r="C14" s="93"/>
      <c r="D14" s="84"/>
      <c r="E14" s="83"/>
      <c r="F14" s="85">
        <f>B14</f>
        <v>40000</v>
      </c>
      <c r="G14" s="83">
        <f>F14</f>
        <v>40000</v>
      </c>
      <c r="H14" s="84">
        <f>G14</f>
        <v>40000</v>
      </c>
      <c r="I14" s="158">
        <f>H14*(1+$B$12)</f>
        <v>43200</v>
      </c>
      <c r="J14" s="83">
        <f t="shared" ref="J14:K14" si="8">I14</f>
        <v>43200</v>
      </c>
      <c r="K14" s="83">
        <f t="shared" si="8"/>
        <v>43200</v>
      </c>
      <c r="L14" s="94">
        <f>K14*(1+$B$12)</f>
        <v>46656</v>
      </c>
      <c r="M14" s="83">
        <f>L14</f>
        <v>46656</v>
      </c>
      <c r="N14" s="83">
        <f>M14</f>
        <v>46656</v>
      </c>
      <c r="O14" s="94">
        <f>N14*(1+$B$12)</f>
        <v>50388.480000000003</v>
      </c>
      <c r="P14" s="83">
        <f>O14</f>
        <v>50388.480000000003</v>
      </c>
      <c r="Q14" s="83">
        <f>P14</f>
        <v>50388.480000000003</v>
      </c>
      <c r="R14" s="94">
        <f>Q14*(1+$B$12)</f>
        <v>54419.558400000002</v>
      </c>
      <c r="S14" s="83">
        <f>R14</f>
        <v>54419.558400000002</v>
      </c>
      <c r="T14" s="83">
        <f>S14</f>
        <v>54419.558400000002</v>
      </c>
      <c r="U14" s="94">
        <f>T14*(1+$B$12)</f>
        <v>58773.123072000002</v>
      </c>
      <c r="V14" s="83">
        <f>U14</f>
        <v>58773.123072000002</v>
      </c>
      <c r="W14" s="83">
        <f>V14</f>
        <v>58773.123072000002</v>
      </c>
      <c r="X14" s="94">
        <f>W14*(1+$B$12)</f>
        <v>63474.972917760002</v>
      </c>
      <c r="Y14" s="83">
        <f>X14</f>
        <v>63474.972917760002</v>
      </c>
      <c r="Z14" s="83">
        <f>Y14</f>
        <v>63474.972917760002</v>
      </c>
      <c r="AA14" s="94">
        <f>Z14*(1+$B$12)</f>
        <v>68552.970751180794</v>
      </c>
      <c r="AB14" s="83">
        <f>AA14</f>
        <v>68552.970751180794</v>
      </c>
      <c r="AC14" s="83">
        <f>AB14</f>
        <v>68552.970751180794</v>
      </c>
      <c r="AD14" s="94">
        <f>AC14*(1+$B$12)</f>
        <v>74037.208411275293</v>
      </c>
      <c r="AE14" s="83">
        <f>AD14</f>
        <v>74037.208411275293</v>
      </c>
      <c r="AF14" s="83">
        <f>AE14</f>
        <v>74037.208411275293</v>
      </c>
      <c r="AG14" s="94">
        <f>AF14*(1+$B$12)</f>
        <v>79960.185084177298</v>
      </c>
      <c r="AH14" s="83">
        <f>AG14</f>
        <v>79960.185084177298</v>
      </c>
      <c r="AI14" s="83">
        <f>AH14</f>
        <v>79960.185084177298</v>
      </c>
      <c r="AJ14" s="94">
        <f>AI14*(1+$B$12)</f>
        <v>86356.999890911495</v>
      </c>
      <c r="AK14" s="83">
        <f>AJ14</f>
        <v>86356.999890911495</v>
      </c>
      <c r="AL14" s="83">
        <f>AK14</f>
        <v>86356.999890911495</v>
      </c>
      <c r="AM14" s="94">
        <f>AL14*(1+$B$12)</f>
        <v>93265.559882184505</v>
      </c>
      <c r="AN14" s="83">
        <f>AM14</f>
        <v>93265.559882184505</v>
      </c>
      <c r="AO14" s="83">
        <f>AN14</f>
        <v>93265.559882184505</v>
      </c>
      <c r="AP14" s="111">
        <f>SUM(C14:E14)</f>
        <v>0</v>
      </c>
      <c r="AQ14" s="82">
        <f>SUM(F14:Q14)</f>
        <v>540733.43999999994</v>
      </c>
      <c r="AR14" s="157">
        <f>SUM(R14:AC14)</f>
        <v>735661.87542282301</v>
      </c>
      <c r="AS14" s="157">
        <f>SUM(AD14:AO14)</f>
        <v>1000859.85980565</v>
      </c>
      <c r="AT14" s="82">
        <f>SUM(AP14:AS14)</f>
        <v>2277255.17522847</v>
      </c>
      <c r="AU14" s="165"/>
      <c r="AV14" s="165"/>
      <c r="AW14" s="165"/>
      <c r="AX14" s="165"/>
    </row>
    <row r="15" spans="1:50" ht="15">
      <c r="A15" s="70"/>
      <c r="B15" s="71"/>
      <c r="C15" s="83"/>
      <c r="D15" s="84"/>
      <c r="E15" s="83"/>
      <c r="F15" s="84"/>
      <c r="G15" s="8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166"/>
      <c r="AS15" s="167"/>
      <c r="AT15" s="97"/>
    </row>
    <row r="16" spans="1:50" ht="16.8">
      <c r="A16" s="73" t="s">
        <v>167</v>
      </c>
      <c r="B16" s="74"/>
      <c r="C16" s="75">
        <f t="shared" ref="C16:H16" si="9">C5-C10</f>
        <v>0</v>
      </c>
      <c r="D16" s="98">
        <f t="shared" si="9"/>
        <v>0</v>
      </c>
      <c r="E16" s="75">
        <f t="shared" si="9"/>
        <v>0</v>
      </c>
      <c r="F16" s="98">
        <f t="shared" si="9"/>
        <v>1391952.6581134701</v>
      </c>
      <c r="G16" s="99">
        <f t="shared" si="9"/>
        <v>1391952.6581134701</v>
      </c>
      <c r="H16" s="75">
        <f t="shared" si="9"/>
        <v>1391952.6581134701</v>
      </c>
      <c r="I16" s="75">
        <f t="shared" ref="I16:Q16" si="10">I5-I10</f>
        <v>2312385.9230496702</v>
      </c>
      <c r="J16" s="75">
        <f t="shared" si="10"/>
        <v>2312385.9230496702</v>
      </c>
      <c r="K16" s="75">
        <f t="shared" si="10"/>
        <v>2312385.9230496702</v>
      </c>
      <c r="L16" s="75">
        <f t="shared" si="10"/>
        <v>2612437.7769868299</v>
      </c>
      <c r="M16" s="75">
        <f t="shared" si="10"/>
        <v>2612437.7769868299</v>
      </c>
      <c r="N16" s="75">
        <f t="shared" si="10"/>
        <v>2612437.7769868299</v>
      </c>
      <c r="O16" s="75">
        <f t="shared" si="10"/>
        <v>2811285.2935555698</v>
      </c>
      <c r="P16" s="75">
        <f t="shared" si="10"/>
        <v>2811285.2935555698</v>
      </c>
      <c r="Q16" s="75">
        <f t="shared" si="10"/>
        <v>2811285.2935555698</v>
      </c>
      <c r="R16" s="75">
        <f t="shared" ref="R16:AO16" si="11">R5-R10</f>
        <v>1878716.5300531799</v>
      </c>
      <c r="S16" s="75">
        <f t="shared" si="11"/>
        <v>1878716.5300531799</v>
      </c>
      <c r="T16" s="75">
        <f t="shared" si="11"/>
        <v>1878716.5300531799</v>
      </c>
      <c r="U16" s="75">
        <f t="shared" si="11"/>
        <v>3121267.8730450501</v>
      </c>
      <c r="V16" s="75">
        <f t="shared" si="11"/>
        <v>3121267.8730450501</v>
      </c>
      <c r="W16" s="75">
        <f t="shared" si="11"/>
        <v>3121267.8730450501</v>
      </c>
      <c r="X16" s="75">
        <f t="shared" si="11"/>
        <v>3526301.6260144599</v>
      </c>
      <c r="Y16" s="75">
        <f t="shared" si="11"/>
        <v>3526301.6260144599</v>
      </c>
      <c r="Z16" s="75">
        <f t="shared" si="11"/>
        <v>3526301.6260144599</v>
      </c>
      <c r="AA16" s="75">
        <f t="shared" si="11"/>
        <v>3794706.6235488299</v>
      </c>
      <c r="AB16" s="75">
        <f t="shared" si="11"/>
        <v>3794706.6235488299</v>
      </c>
      <c r="AC16" s="75">
        <f t="shared" si="11"/>
        <v>3794706.6235488299</v>
      </c>
      <c r="AD16" s="75">
        <f t="shared" si="11"/>
        <v>2535696.5110005201</v>
      </c>
      <c r="AE16" s="75">
        <f t="shared" si="11"/>
        <v>2535696.5110005201</v>
      </c>
      <c r="AF16" s="75">
        <f t="shared" si="11"/>
        <v>2535696.5110005201</v>
      </c>
      <c r="AG16" s="75">
        <f t="shared" si="11"/>
        <v>4213095.1596738398</v>
      </c>
      <c r="AH16" s="75">
        <f t="shared" si="11"/>
        <v>4213095.1596738398</v>
      </c>
      <c r="AI16" s="75">
        <f t="shared" si="11"/>
        <v>4213095.1596738398</v>
      </c>
      <c r="AJ16" s="75">
        <f t="shared" si="11"/>
        <v>4759841.4086675895</v>
      </c>
      <c r="AK16" s="75">
        <f t="shared" si="11"/>
        <v>4759841.4086675895</v>
      </c>
      <c r="AL16" s="75">
        <f t="shared" si="11"/>
        <v>4759841.4086675895</v>
      </c>
      <c r="AM16" s="75">
        <f t="shared" si="11"/>
        <v>5122134.89242284</v>
      </c>
      <c r="AN16" s="75">
        <f t="shared" si="11"/>
        <v>5122134.89242284</v>
      </c>
      <c r="AO16" s="75">
        <f t="shared" si="11"/>
        <v>5122134.89242284</v>
      </c>
      <c r="AP16" s="90">
        <f t="shared" ref="AP16" si="12">SUM(C16:E16)</f>
        <v>0</v>
      </c>
      <c r="AQ16" s="75">
        <f>SUM(F16:Q16)</f>
        <v>27384184.9551166</v>
      </c>
      <c r="AR16" s="75">
        <f>SUM(R16:AC16)</f>
        <v>36962977.957984596</v>
      </c>
      <c r="AS16" s="75">
        <f>SUM(AD16:AO16)</f>
        <v>49892303.915294401</v>
      </c>
      <c r="AT16" s="75">
        <f>AT5-AT10</f>
        <v>114239466.82839601</v>
      </c>
      <c r="AU16" s="161"/>
      <c r="AV16" s="161"/>
    </row>
    <row r="17" spans="1:48" ht="15">
      <c r="A17" s="100" t="s">
        <v>168</v>
      </c>
      <c r="B17" s="101"/>
      <c r="C17" s="102"/>
      <c r="D17" s="103"/>
      <c r="E17" s="102"/>
      <c r="F17" s="103">
        <f>F16/F5</f>
        <v>0.35918141151674898</v>
      </c>
      <c r="G17" s="104">
        <f>G16/G5</f>
        <v>0.35918141151674898</v>
      </c>
      <c r="H17" s="102">
        <f>H16/H5</f>
        <v>0.35918141151674898</v>
      </c>
      <c r="I17" s="102">
        <f t="shared" ref="I17:Q17" si="13">I16/I5</f>
        <v>0.36272660802328499</v>
      </c>
      <c r="J17" s="102">
        <f t="shared" si="13"/>
        <v>0.36272660802328499</v>
      </c>
      <c r="K17" s="102">
        <f t="shared" si="13"/>
        <v>0.36272660802328499</v>
      </c>
      <c r="L17" s="102">
        <f t="shared" si="13"/>
        <v>0.36301983050153502</v>
      </c>
      <c r="M17" s="102">
        <f t="shared" si="13"/>
        <v>0.36301983050153502</v>
      </c>
      <c r="N17" s="102">
        <f t="shared" si="13"/>
        <v>0.36301983050153502</v>
      </c>
      <c r="O17" s="102">
        <f t="shared" si="13"/>
        <v>0.36299684091965601</v>
      </c>
      <c r="P17" s="102">
        <f t="shared" si="13"/>
        <v>0.36299684091965601</v>
      </c>
      <c r="Q17" s="102">
        <f t="shared" si="13"/>
        <v>0.36299684091965601</v>
      </c>
      <c r="R17" s="102">
        <f t="shared" ref="R17:AO17" si="14">R16/R5</f>
        <v>0.35910121637854098</v>
      </c>
      <c r="S17" s="102">
        <f t="shared" si="14"/>
        <v>0.35910121637854098</v>
      </c>
      <c r="T17" s="102">
        <f t="shared" si="14"/>
        <v>0.35910121637854098</v>
      </c>
      <c r="U17" s="102">
        <f t="shared" si="14"/>
        <v>0.36267395764385402</v>
      </c>
      <c r="V17" s="102">
        <f t="shared" si="14"/>
        <v>0.36267395764385402</v>
      </c>
      <c r="W17" s="102">
        <f t="shared" si="14"/>
        <v>0.36267395764385402</v>
      </c>
      <c r="X17" s="102">
        <f t="shared" si="14"/>
        <v>0.362969458343471</v>
      </c>
      <c r="Y17" s="102">
        <f t="shared" si="14"/>
        <v>0.362969458343471</v>
      </c>
      <c r="Z17" s="102">
        <f t="shared" si="14"/>
        <v>0.362969458343471</v>
      </c>
      <c r="AA17" s="102">
        <f t="shared" si="14"/>
        <v>0.36294629014173702</v>
      </c>
      <c r="AB17" s="102">
        <f t="shared" si="14"/>
        <v>0.36294629014173702</v>
      </c>
      <c r="AC17" s="102">
        <f t="shared" si="14"/>
        <v>0.36294629014173702</v>
      </c>
      <c r="AD17" s="102">
        <f t="shared" si="14"/>
        <v>0.35902039815618703</v>
      </c>
      <c r="AE17" s="102">
        <f t="shared" si="14"/>
        <v>0.35902039815618703</v>
      </c>
      <c r="AF17" s="102">
        <f t="shared" si="14"/>
        <v>0.35902039815618703</v>
      </c>
      <c r="AG17" s="102">
        <f t="shared" si="14"/>
        <v>0.36262089819203502</v>
      </c>
      <c r="AH17" s="102">
        <f t="shared" si="14"/>
        <v>0.36262089819203502</v>
      </c>
      <c r="AI17" s="102">
        <f t="shared" si="14"/>
        <v>0.36262089819203502</v>
      </c>
      <c r="AJ17" s="102">
        <f t="shared" si="14"/>
        <v>0.362918694813888</v>
      </c>
      <c r="AK17" s="102">
        <f t="shared" si="14"/>
        <v>0.362918694813888</v>
      </c>
      <c r="AL17" s="102">
        <f t="shared" si="14"/>
        <v>0.362918694813888</v>
      </c>
      <c r="AM17" s="102">
        <f t="shared" si="14"/>
        <v>0.36289534660449302</v>
      </c>
      <c r="AN17" s="102">
        <f t="shared" si="14"/>
        <v>0.36289534660449302</v>
      </c>
      <c r="AO17" s="102">
        <f t="shared" si="14"/>
        <v>0.36289534660449302</v>
      </c>
      <c r="AP17" s="102">
        <f>IFERROR(AP16/AP5,0)</f>
        <v>0</v>
      </c>
      <c r="AQ17" s="102">
        <f>IFERROR(AQ16/AQ5,0)</f>
        <v>0.36234807200913499</v>
      </c>
      <c r="AR17" s="102">
        <f>IFERROR(AR16/AR5,0)</f>
        <v>0.36229248055628799</v>
      </c>
      <c r="AS17" s="102">
        <f>IFERROR(AS16/AS5,0)</f>
        <v>0.36223645718009001</v>
      </c>
      <c r="AT17" s="102">
        <f>AT16/AT5</f>
        <v>0.36228133348612102</v>
      </c>
    </row>
    <row r="18" spans="1:48" ht="15">
      <c r="A18" s="70"/>
      <c r="B18" s="71"/>
      <c r="C18" s="71"/>
      <c r="D18" s="72"/>
      <c r="E18" s="71"/>
      <c r="F18" s="72"/>
      <c r="G18" s="105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2"/>
      <c r="AS18" s="72"/>
      <c r="AT18" s="71"/>
    </row>
    <row r="19" spans="1:48" ht="16.8">
      <c r="A19" s="88" t="s">
        <v>169</v>
      </c>
      <c r="B19" s="89"/>
      <c r="C19" s="90">
        <f t="shared" ref="C19:AO19" si="15">SUM(C27:C33)</f>
        <v>0</v>
      </c>
      <c r="D19" s="90">
        <f t="shared" si="15"/>
        <v>0</v>
      </c>
      <c r="E19" s="90">
        <f t="shared" si="15"/>
        <v>0</v>
      </c>
      <c r="F19" s="90">
        <f t="shared" si="15"/>
        <v>1171540</v>
      </c>
      <c r="G19" s="90">
        <f t="shared" si="15"/>
        <v>1171540</v>
      </c>
      <c r="H19" s="90">
        <f t="shared" si="15"/>
        <v>1171540</v>
      </c>
      <c r="I19" s="90">
        <f t="shared" si="15"/>
        <v>1171540</v>
      </c>
      <c r="J19" s="90">
        <f t="shared" si="15"/>
        <v>1171540</v>
      </c>
      <c r="K19" s="90">
        <f t="shared" si="15"/>
        <v>1171540</v>
      </c>
      <c r="L19" s="90">
        <f t="shared" si="15"/>
        <v>1171540</v>
      </c>
      <c r="M19" s="90">
        <f t="shared" si="15"/>
        <v>1171540</v>
      </c>
      <c r="N19" s="90">
        <f t="shared" si="15"/>
        <v>1171540</v>
      </c>
      <c r="O19" s="90">
        <f t="shared" si="15"/>
        <v>1171540</v>
      </c>
      <c r="P19" s="90">
        <f t="shared" si="15"/>
        <v>1171540</v>
      </c>
      <c r="Q19" s="90">
        <f t="shared" si="15"/>
        <v>1171540</v>
      </c>
      <c r="R19" s="90">
        <f t="shared" si="15"/>
        <v>1230117</v>
      </c>
      <c r="S19" s="90">
        <f t="shared" si="15"/>
        <v>1230117</v>
      </c>
      <c r="T19" s="90">
        <f t="shared" si="15"/>
        <v>1230117</v>
      </c>
      <c r="U19" s="90">
        <f t="shared" si="15"/>
        <v>1230117</v>
      </c>
      <c r="V19" s="90">
        <f t="shared" si="15"/>
        <v>1230117</v>
      </c>
      <c r="W19" s="90">
        <f t="shared" si="15"/>
        <v>1230117</v>
      </c>
      <c r="X19" s="90">
        <f t="shared" si="15"/>
        <v>1230117</v>
      </c>
      <c r="Y19" s="90">
        <f t="shared" si="15"/>
        <v>1230117</v>
      </c>
      <c r="Z19" s="90">
        <f t="shared" si="15"/>
        <v>1230117</v>
      </c>
      <c r="AA19" s="90">
        <f t="shared" si="15"/>
        <v>1230117</v>
      </c>
      <c r="AB19" s="90">
        <f t="shared" si="15"/>
        <v>1230117</v>
      </c>
      <c r="AC19" s="90">
        <f t="shared" si="15"/>
        <v>1230117</v>
      </c>
      <c r="AD19" s="90">
        <f t="shared" si="15"/>
        <v>1291622.8500000001</v>
      </c>
      <c r="AE19" s="90">
        <f t="shared" si="15"/>
        <v>1291622.8500000001</v>
      </c>
      <c r="AF19" s="90">
        <f t="shared" si="15"/>
        <v>1291622.8500000001</v>
      </c>
      <c r="AG19" s="90">
        <f t="shared" si="15"/>
        <v>1291622.8500000001</v>
      </c>
      <c r="AH19" s="90">
        <f t="shared" si="15"/>
        <v>1291622.8500000001</v>
      </c>
      <c r="AI19" s="90">
        <f t="shared" si="15"/>
        <v>1291622.8500000001</v>
      </c>
      <c r="AJ19" s="90">
        <f t="shared" si="15"/>
        <v>1291622.8500000001</v>
      </c>
      <c r="AK19" s="90">
        <f t="shared" si="15"/>
        <v>1291622.8500000001</v>
      </c>
      <c r="AL19" s="90">
        <f t="shared" si="15"/>
        <v>1291622.8500000001</v>
      </c>
      <c r="AM19" s="90">
        <f t="shared" si="15"/>
        <v>1291622.8500000001</v>
      </c>
      <c r="AN19" s="90">
        <f t="shared" si="15"/>
        <v>1291622.8500000001</v>
      </c>
      <c r="AO19" s="90">
        <f t="shared" si="15"/>
        <v>1291622.8500000001</v>
      </c>
      <c r="AP19" s="90">
        <f t="shared" ref="AP19" si="16">SUM(C19:E19)</f>
        <v>0</v>
      </c>
      <c r="AQ19" s="90">
        <f>SUM(AQ27:AQ33)</f>
        <v>14058480</v>
      </c>
      <c r="AR19" s="90">
        <f>SUM(AR27:AR33)</f>
        <v>14761404</v>
      </c>
      <c r="AS19" s="90">
        <f>SUM(AS27:AS33)</f>
        <v>15499474.199999999</v>
      </c>
      <c r="AT19" s="90">
        <f t="shared" ref="AT19" si="17">SUM(AT27:AT33)</f>
        <v>44319358.200000003</v>
      </c>
      <c r="AU19" s="59">
        <f>AT19/AT17</f>
        <v>122334092.60567901</v>
      </c>
      <c r="AV19" s="168">
        <f>(AT5-AU19)/AT5</f>
        <v>0.61204862530937598</v>
      </c>
    </row>
    <row r="20" spans="1:48" ht="15">
      <c r="A20" s="70"/>
      <c r="B20" s="71"/>
      <c r="C20" s="83"/>
      <c r="D20" s="84"/>
      <c r="E20" s="83"/>
      <c r="F20" s="84"/>
      <c r="G20" s="87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4"/>
      <c r="AS20" s="169"/>
      <c r="AT20" s="83"/>
    </row>
    <row r="21" spans="1:48" ht="15">
      <c r="A21" s="106" t="str">
        <f>'Исх (Данные)'!A24</f>
        <v>Затраты на персонал:</v>
      </c>
      <c r="B21" s="77"/>
      <c r="C21" s="83"/>
      <c r="D21" s="84"/>
      <c r="E21" s="83"/>
      <c r="F21" s="84"/>
      <c r="G21" s="87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2"/>
      <c r="AR21" s="157"/>
      <c r="AS21" s="157"/>
      <c r="AT21" s="109"/>
    </row>
    <row r="22" spans="1:48" ht="15">
      <c r="A22" s="107" t="s">
        <v>73</v>
      </c>
      <c r="B22" s="96">
        <f>'Исх (Данные)'!C27</f>
        <v>50000</v>
      </c>
      <c r="C22" s="93"/>
      <c r="D22" s="84"/>
      <c r="E22" s="83"/>
      <c r="F22" s="85">
        <f>B22</f>
        <v>50000</v>
      </c>
      <c r="G22" s="83">
        <f>F22</f>
        <v>50000</v>
      </c>
      <c r="H22" s="84">
        <f>G22</f>
        <v>50000</v>
      </c>
      <c r="I22" s="83">
        <f>H22</f>
        <v>50000</v>
      </c>
      <c r="J22" s="84">
        <f>I22</f>
        <v>50000</v>
      </c>
      <c r="K22" s="83">
        <f t="shared" ref="K22:Q22" si="18">J22</f>
        <v>50000</v>
      </c>
      <c r="L22" s="85">
        <f t="shared" si="18"/>
        <v>50000</v>
      </c>
      <c r="M22" s="83">
        <f t="shared" si="18"/>
        <v>50000</v>
      </c>
      <c r="N22" s="83">
        <f t="shared" si="18"/>
        <v>50000</v>
      </c>
      <c r="O22" s="83">
        <f t="shared" si="18"/>
        <v>50000</v>
      </c>
      <c r="P22" s="83">
        <f t="shared" si="18"/>
        <v>50000</v>
      </c>
      <c r="Q22" s="83">
        <f t="shared" si="18"/>
        <v>50000</v>
      </c>
      <c r="R22" s="83">
        <f>Q22*(1+'Исх (Данные)'!$C$65)</f>
        <v>52500</v>
      </c>
      <c r="S22" s="83">
        <f>R22</f>
        <v>52500</v>
      </c>
      <c r="T22" s="83">
        <f t="shared" ref="T22:AC29" si="19">S22</f>
        <v>52500</v>
      </c>
      <c r="U22" s="83">
        <f t="shared" si="19"/>
        <v>52500</v>
      </c>
      <c r="V22" s="83">
        <f t="shared" si="19"/>
        <v>52500</v>
      </c>
      <c r="W22" s="83">
        <f t="shared" si="19"/>
        <v>52500</v>
      </c>
      <c r="X22" s="83">
        <f t="shared" si="19"/>
        <v>52500</v>
      </c>
      <c r="Y22" s="83">
        <f t="shared" si="19"/>
        <v>52500</v>
      </c>
      <c r="Z22" s="83">
        <f t="shared" si="19"/>
        <v>52500</v>
      </c>
      <c r="AA22" s="83">
        <f t="shared" si="19"/>
        <v>52500</v>
      </c>
      <c r="AB22" s="83">
        <f t="shared" si="19"/>
        <v>52500</v>
      </c>
      <c r="AC22" s="83">
        <f t="shared" si="19"/>
        <v>52500</v>
      </c>
      <c r="AD22" s="83">
        <f>AC22*(1+'Исх (Данные)'!$C$65)</f>
        <v>55125</v>
      </c>
      <c r="AE22" s="83">
        <f>AD22</f>
        <v>55125</v>
      </c>
      <c r="AF22" s="83">
        <f t="shared" ref="AF22:AO29" si="20">AE22</f>
        <v>55125</v>
      </c>
      <c r="AG22" s="83">
        <f t="shared" si="20"/>
        <v>55125</v>
      </c>
      <c r="AH22" s="83">
        <f t="shared" si="20"/>
        <v>55125</v>
      </c>
      <c r="AI22" s="83">
        <f t="shared" si="20"/>
        <v>55125</v>
      </c>
      <c r="AJ22" s="83">
        <f t="shared" si="20"/>
        <v>55125</v>
      </c>
      <c r="AK22" s="83">
        <f t="shared" si="20"/>
        <v>55125</v>
      </c>
      <c r="AL22" s="83">
        <f t="shared" si="20"/>
        <v>55125</v>
      </c>
      <c r="AM22" s="83">
        <f t="shared" si="20"/>
        <v>55125</v>
      </c>
      <c r="AN22" s="83">
        <f t="shared" si="20"/>
        <v>55125</v>
      </c>
      <c r="AO22" s="83">
        <f t="shared" si="20"/>
        <v>55125</v>
      </c>
      <c r="AP22" s="111">
        <f t="shared" ref="AP22:AP27" si="21">SUM(C22:E22)</f>
        <v>0</v>
      </c>
      <c r="AQ22" s="82">
        <f t="shared" ref="AQ22:AQ33" si="22">SUM(F22:Q22)</f>
        <v>600000</v>
      </c>
      <c r="AR22" s="157">
        <f t="shared" ref="AR22:AR33" si="23">SUM(R22:AC22)</f>
        <v>630000</v>
      </c>
      <c r="AS22" s="157">
        <f t="shared" ref="AS22:AS33" si="24">SUM(AD22:AO22)</f>
        <v>661500</v>
      </c>
      <c r="AT22" s="82">
        <f t="shared" ref="AT22:AT33" si="25">SUM(AP22:AS22)</f>
        <v>1891500</v>
      </c>
    </row>
    <row r="23" spans="1:48" ht="15">
      <c r="A23" s="81" t="str">
        <f>'Исх (Данные)'!A32</f>
        <v>Технический персонал</v>
      </c>
      <c r="B23" s="96">
        <f>'Исх (Данные)'!C34+'Исх (Данные)'!C40</f>
        <v>360000</v>
      </c>
      <c r="C23" s="93"/>
      <c r="D23" s="84"/>
      <c r="E23" s="83"/>
      <c r="F23" s="85">
        <f>B23</f>
        <v>360000</v>
      </c>
      <c r="G23" s="83">
        <f>F23</f>
        <v>360000</v>
      </c>
      <c r="H23" s="84">
        <f t="shared" ref="H23:H33" si="26">G23</f>
        <v>360000</v>
      </c>
      <c r="I23" s="83">
        <f>H23</f>
        <v>360000</v>
      </c>
      <c r="J23" s="84">
        <f t="shared" ref="J23:Q23" si="27">I23</f>
        <v>360000</v>
      </c>
      <c r="K23" s="83">
        <f t="shared" si="27"/>
        <v>360000</v>
      </c>
      <c r="L23" s="85">
        <f t="shared" si="27"/>
        <v>360000</v>
      </c>
      <c r="M23" s="83">
        <f t="shared" si="27"/>
        <v>360000</v>
      </c>
      <c r="N23" s="83">
        <f t="shared" si="27"/>
        <v>360000</v>
      </c>
      <c r="O23" s="83">
        <f t="shared" si="27"/>
        <v>360000</v>
      </c>
      <c r="P23" s="83">
        <f t="shared" si="27"/>
        <v>360000</v>
      </c>
      <c r="Q23" s="83">
        <f t="shared" si="27"/>
        <v>360000</v>
      </c>
      <c r="R23" s="83">
        <f>Q23*(1+'Исх (Данные)'!$C$65)</f>
        <v>378000</v>
      </c>
      <c r="S23" s="83">
        <f>R23</f>
        <v>378000</v>
      </c>
      <c r="T23" s="83">
        <f t="shared" si="19"/>
        <v>378000</v>
      </c>
      <c r="U23" s="83">
        <f t="shared" si="19"/>
        <v>378000</v>
      </c>
      <c r="V23" s="83">
        <f t="shared" si="19"/>
        <v>378000</v>
      </c>
      <c r="W23" s="83">
        <f t="shared" si="19"/>
        <v>378000</v>
      </c>
      <c r="X23" s="83">
        <f t="shared" si="19"/>
        <v>378000</v>
      </c>
      <c r="Y23" s="83">
        <f t="shared" si="19"/>
        <v>378000</v>
      </c>
      <c r="Z23" s="83">
        <f t="shared" si="19"/>
        <v>378000</v>
      </c>
      <c r="AA23" s="83">
        <f t="shared" si="19"/>
        <v>378000</v>
      </c>
      <c r="AB23" s="83">
        <f t="shared" si="19"/>
        <v>378000</v>
      </c>
      <c r="AC23" s="83">
        <f t="shared" si="19"/>
        <v>378000</v>
      </c>
      <c r="AD23" s="83">
        <f>AC23*(1+'Исх (Данные)'!$C$65)</f>
        <v>396900</v>
      </c>
      <c r="AE23" s="83">
        <f>AD23</f>
        <v>396900</v>
      </c>
      <c r="AF23" s="83">
        <f t="shared" si="20"/>
        <v>396900</v>
      </c>
      <c r="AG23" s="83">
        <f t="shared" si="20"/>
        <v>396900</v>
      </c>
      <c r="AH23" s="83">
        <f t="shared" si="20"/>
        <v>396900</v>
      </c>
      <c r="AI23" s="83">
        <f t="shared" si="20"/>
        <v>396900</v>
      </c>
      <c r="AJ23" s="83">
        <f t="shared" si="20"/>
        <v>396900</v>
      </c>
      <c r="AK23" s="83">
        <f t="shared" si="20"/>
        <v>396900</v>
      </c>
      <c r="AL23" s="83">
        <f t="shared" si="20"/>
        <v>396900</v>
      </c>
      <c r="AM23" s="83">
        <f t="shared" si="20"/>
        <v>396900</v>
      </c>
      <c r="AN23" s="83">
        <f t="shared" si="20"/>
        <v>396900</v>
      </c>
      <c r="AO23" s="83">
        <f t="shared" si="20"/>
        <v>396900</v>
      </c>
      <c r="AP23" s="111">
        <f t="shared" si="21"/>
        <v>0</v>
      </c>
      <c r="AQ23" s="82">
        <f t="shared" si="22"/>
        <v>4320000</v>
      </c>
      <c r="AR23" s="157">
        <f t="shared" si="23"/>
        <v>4536000</v>
      </c>
      <c r="AS23" s="157">
        <f t="shared" si="24"/>
        <v>4762800</v>
      </c>
      <c r="AT23" s="82">
        <f t="shared" si="25"/>
        <v>13618800</v>
      </c>
    </row>
    <row r="24" spans="1:48" ht="15">
      <c r="A24" s="81" t="str">
        <f>'Исх (Данные)'!A45</f>
        <v>Коммерческий персонал</v>
      </c>
      <c r="B24" s="96">
        <f>'Исх (Данные)'!C50</f>
        <v>360000</v>
      </c>
      <c r="C24" s="93"/>
      <c r="D24" s="84"/>
      <c r="E24" s="83"/>
      <c r="F24" s="85">
        <f>B24</f>
        <v>360000</v>
      </c>
      <c r="G24" s="83">
        <f>F24</f>
        <v>360000</v>
      </c>
      <c r="H24" s="84">
        <f t="shared" si="26"/>
        <v>360000</v>
      </c>
      <c r="I24" s="83">
        <f>H24</f>
        <v>360000</v>
      </c>
      <c r="J24" s="84">
        <f t="shared" ref="J24:Q24" si="28">I24</f>
        <v>360000</v>
      </c>
      <c r="K24" s="83">
        <f t="shared" si="28"/>
        <v>360000</v>
      </c>
      <c r="L24" s="85">
        <f t="shared" si="28"/>
        <v>360000</v>
      </c>
      <c r="M24" s="83">
        <f t="shared" si="28"/>
        <v>360000</v>
      </c>
      <c r="N24" s="83">
        <f t="shared" si="28"/>
        <v>360000</v>
      </c>
      <c r="O24" s="83">
        <f t="shared" si="28"/>
        <v>360000</v>
      </c>
      <c r="P24" s="83">
        <f t="shared" si="28"/>
        <v>360000</v>
      </c>
      <c r="Q24" s="83">
        <f t="shared" si="28"/>
        <v>360000</v>
      </c>
      <c r="R24" s="83">
        <f>Q24*(1+'Исх (Данные)'!$C$65)</f>
        <v>378000</v>
      </c>
      <c r="S24" s="83">
        <f>R24</f>
        <v>378000</v>
      </c>
      <c r="T24" s="83">
        <f t="shared" si="19"/>
        <v>378000</v>
      </c>
      <c r="U24" s="83">
        <f t="shared" si="19"/>
        <v>378000</v>
      </c>
      <c r="V24" s="83">
        <f t="shared" si="19"/>
        <v>378000</v>
      </c>
      <c r="W24" s="83">
        <f t="shared" si="19"/>
        <v>378000</v>
      </c>
      <c r="X24" s="83">
        <f t="shared" si="19"/>
        <v>378000</v>
      </c>
      <c r="Y24" s="83">
        <f t="shared" si="19"/>
        <v>378000</v>
      </c>
      <c r="Z24" s="83">
        <f t="shared" si="19"/>
        <v>378000</v>
      </c>
      <c r="AA24" s="83">
        <f t="shared" si="19"/>
        <v>378000</v>
      </c>
      <c r="AB24" s="83">
        <f t="shared" si="19"/>
        <v>378000</v>
      </c>
      <c r="AC24" s="83">
        <f t="shared" si="19"/>
        <v>378000</v>
      </c>
      <c r="AD24" s="83">
        <f>AC24*(1+'Исх (Данные)'!$C$65)</f>
        <v>396900</v>
      </c>
      <c r="AE24" s="83">
        <f>AD24</f>
        <v>396900</v>
      </c>
      <c r="AF24" s="83">
        <f t="shared" si="20"/>
        <v>396900</v>
      </c>
      <c r="AG24" s="83">
        <f t="shared" si="20"/>
        <v>396900</v>
      </c>
      <c r="AH24" s="83">
        <f t="shared" si="20"/>
        <v>396900</v>
      </c>
      <c r="AI24" s="83">
        <f t="shared" si="20"/>
        <v>396900</v>
      </c>
      <c r="AJ24" s="83">
        <f t="shared" si="20"/>
        <v>396900</v>
      </c>
      <c r="AK24" s="83">
        <f t="shared" si="20"/>
        <v>396900</v>
      </c>
      <c r="AL24" s="83">
        <f t="shared" si="20"/>
        <v>396900</v>
      </c>
      <c r="AM24" s="83">
        <f t="shared" si="20"/>
        <v>396900</v>
      </c>
      <c r="AN24" s="83">
        <f t="shared" si="20"/>
        <v>396900</v>
      </c>
      <c r="AO24" s="83">
        <f t="shared" si="20"/>
        <v>396900</v>
      </c>
      <c r="AP24" s="111">
        <f t="shared" si="21"/>
        <v>0</v>
      </c>
      <c r="AQ24" s="82">
        <f t="shared" si="22"/>
        <v>4320000</v>
      </c>
      <c r="AR24" s="157">
        <f t="shared" si="23"/>
        <v>4536000</v>
      </c>
      <c r="AS24" s="157">
        <f t="shared" si="24"/>
        <v>4762800</v>
      </c>
      <c r="AT24" s="82">
        <f t="shared" si="25"/>
        <v>13618800</v>
      </c>
    </row>
    <row r="25" spans="1:48" ht="15">
      <c r="A25" s="108" t="str">
        <f>'Исх (Данные)'!A52</f>
        <v>Всего зарплата</v>
      </c>
      <c r="B25" s="109"/>
      <c r="C25" s="109"/>
      <c r="D25" s="110"/>
      <c r="E25" s="82"/>
      <c r="F25" s="111">
        <f>SUM(F22:F24)</f>
        <v>770000</v>
      </c>
      <c r="G25" s="111">
        <f t="shared" ref="G25:AO25" si="29">SUM(G22:G24)</f>
        <v>770000</v>
      </c>
      <c r="H25" s="111">
        <f t="shared" si="29"/>
        <v>770000</v>
      </c>
      <c r="I25" s="111">
        <f t="shared" si="29"/>
        <v>770000</v>
      </c>
      <c r="J25" s="111">
        <f t="shared" si="29"/>
        <v>770000</v>
      </c>
      <c r="K25" s="111">
        <f t="shared" si="29"/>
        <v>770000</v>
      </c>
      <c r="L25" s="111">
        <f t="shared" si="29"/>
        <v>770000</v>
      </c>
      <c r="M25" s="111">
        <f t="shared" si="29"/>
        <v>770000</v>
      </c>
      <c r="N25" s="111">
        <f t="shared" si="29"/>
        <v>770000</v>
      </c>
      <c r="O25" s="111">
        <f t="shared" si="29"/>
        <v>770000</v>
      </c>
      <c r="P25" s="111">
        <f t="shared" si="29"/>
        <v>770000</v>
      </c>
      <c r="Q25" s="111">
        <f t="shared" si="29"/>
        <v>770000</v>
      </c>
      <c r="R25" s="111">
        <f t="shared" si="29"/>
        <v>808500</v>
      </c>
      <c r="S25" s="111">
        <f t="shared" si="29"/>
        <v>808500</v>
      </c>
      <c r="T25" s="111">
        <f t="shared" si="29"/>
        <v>808500</v>
      </c>
      <c r="U25" s="111">
        <f t="shared" si="29"/>
        <v>808500</v>
      </c>
      <c r="V25" s="111">
        <f t="shared" si="29"/>
        <v>808500</v>
      </c>
      <c r="W25" s="111">
        <f t="shared" si="29"/>
        <v>808500</v>
      </c>
      <c r="X25" s="111">
        <f t="shared" si="29"/>
        <v>808500</v>
      </c>
      <c r="Y25" s="111">
        <f t="shared" si="29"/>
        <v>808500</v>
      </c>
      <c r="Z25" s="111">
        <f t="shared" si="29"/>
        <v>808500</v>
      </c>
      <c r="AA25" s="111">
        <f t="shared" si="29"/>
        <v>808500</v>
      </c>
      <c r="AB25" s="111">
        <f t="shared" si="29"/>
        <v>808500</v>
      </c>
      <c r="AC25" s="111">
        <f t="shared" si="29"/>
        <v>808500</v>
      </c>
      <c r="AD25" s="111">
        <f t="shared" si="29"/>
        <v>848925</v>
      </c>
      <c r="AE25" s="111">
        <f t="shared" si="29"/>
        <v>848925</v>
      </c>
      <c r="AF25" s="111">
        <f t="shared" si="29"/>
        <v>848925</v>
      </c>
      <c r="AG25" s="111">
        <f t="shared" si="29"/>
        <v>848925</v>
      </c>
      <c r="AH25" s="111">
        <f t="shared" si="29"/>
        <v>848925</v>
      </c>
      <c r="AI25" s="111">
        <f t="shared" si="29"/>
        <v>848925</v>
      </c>
      <c r="AJ25" s="111">
        <f t="shared" si="29"/>
        <v>848925</v>
      </c>
      <c r="AK25" s="111">
        <f t="shared" si="29"/>
        <v>848925</v>
      </c>
      <c r="AL25" s="111">
        <f t="shared" si="29"/>
        <v>848925</v>
      </c>
      <c r="AM25" s="111">
        <f t="shared" si="29"/>
        <v>848925</v>
      </c>
      <c r="AN25" s="111">
        <f t="shared" si="29"/>
        <v>848925</v>
      </c>
      <c r="AO25" s="111">
        <f t="shared" si="29"/>
        <v>848925</v>
      </c>
      <c r="AP25" s="111">
        <f t="shared" si="21"/>
        <v>0</v>
      </c>
      <c r="AQ25" s="82">
        <f t="shared" si="22"/>
        <v>9240000</v>
      </c>
      <c r="AR25" s="157">
        <f t="shared" si="23"/>
        <v>9702000</v>
      </c>
      <c r="AS25" s="157">
        <f t="shared" si="24"/>
        <v>10187100</v>
      </c>
      <c r="AT25" s="82">
        <f t="shared" si="25"/>
        <v>29129100</v>
      </c>
    </row>
    <row r="26" spans="1:48" ht="15">
      <c r="A26" s="81" t="str">
        <f>'Исх (Данные)'!A53</f>
        <v>Всего страховые взносы</v>
      </c>
      <c r="B26" s="93"/>
      <c r="C26" s="112"/>
      <c r="D26" s="84"/>
      <c r="E26" s="83"/>
      <c r="F26" s="93">
        <f>'Исх (Данные)'!C53</f>
        <v>232540</v>
      </c>
      <c r="G26" s="83">
        <f>F26</f>
        <v>232540</v>
      </c>
      <c r="H26" s="84">
        <f t="shared" si="26"/>
        <v>232540</v>
      </c>
      <c r="I26" s="83">
        <f>H26</f>
        <v>232540</v>
      </c>
      <c r="J26" s="84">
        <f t="shared" ref="J26:Q26" si="30">I26</f>
        <v>232540</v>
      </c>
      <c r="K26" s="83">
        <f t="shared" si="30"/>
        <v>232540</v>
      </c>
      <c r="L26" s="85">
        <f t="shared" si="30"/>
        <v>232540</v>
      </c>
      <c r="M26" s="83">
        <f t="shared" si="30"/>
        <v>232540</v>
      </c>
      <c r="N26" s="83">
        <f t="shared" si="30"/>
        <v>232540</v>
      </c>
      <c r="O26" s="83">
        <f t="shared" si="30"/>
        <v>232540</v>
      </c>
      <c r="P26" s="83">
        <f t="shared" si="30"/>
        <v>232540</v>
      </c>
      <c r="Q26" s="83">
        <f t="shared" si="30"/>
        <v>232540</v>
      </c>
      <c r="R26" s="83">
        <f>Q26*(1+'Исх (Данные)'!$C$65)</f>
        <v>244167</v>
      </c>
      <c r="S26" s="83">
        <f>R26</f>
        <v>244167</v>
      </c>
      <c r="T26" s="83">
        <f t="shared" si="19"/>
        <v>244167</v>
      </c>
      <c r="U26" s="83">
        <f t="shared" si="19"/>
        <v>244167</v>
      </c>
      <c r="V26" s="83">
        <f t="shared" si="19"/>
        <v>244167</v>
      </c>
      <c r="W26" s="83">
        <f t="shared" si="19"/>
        <v>244167</v>
      </c>
      <c r="X26" s="83">
        <f t="shared" si="19"/>
        <v>244167</v>
      </c>
      <c r="Y26" s="83">
        <f t="shared" si="19"/>
        <v>244167</v>
      </c>
      <c r="Z26" s="83">
        <f t="shared" si="19"/>
        <v>244167</v>
      </c>
      <c r="AA26" s="83">
        <f t="shared" si="19"/>
        <v>244167</v>
      </c>
      <c r="AB26" s="83">
        <f t="shared" si="19"/>
        <v>244167</v>
      </c>
      <c r="AC26" s="83">
        <f t="shared" si="19"/>
        <v>244167</v>
      </c>
      <c r="AD26" s="83">
        <f>AC26*(1+'Исх (Данные)'!$C$65)</f>
        <v>256375.35</v>
      </c>
      <c r="AE26" s="83">
        <f>AD26</f>
        <v>256375.35</v>
      </c>
      <c r="AF26" s="83">
        <f t="shared" si="20"/>
        <v>256375.35</v>
      </c>
      <c r="AG26" s="83">
        <f t="shared" si="20"/>
        <v>256375.35</v>
      </c>
      <c r="AH26" s="83">
        <f t="shared" si="20"/>
        <v>256375.35</v>
      </c>
      <c r="AI26" s="83">
        <f t="shared" si="20"/>
        <v>256375.35</v>
      </c>
      <c r="AJ26" s="83">
        <f t="shared" si="20"/>
        <v>256375.35</v>
      </c>
      <c r="AK26" s="83">
        <f t="shared" si="20"/>
        <v>256375.35</v>
      </c>
      <c r="AL26" s="83">
        <f t="shared" si="20"/>
        <v>256375.35</v>
      </c>
      <c r="AM26" s="83">
        <f t="shared" si="20"/>
        <v>256375.35</v>
      </c>
      <c r="AN26" s="83">
        <f t="shared" si="20"/>
        <v>256375.35</v>
      </c>
      <c r="AO26" s="83">
        <f t="shared" si="20"/>
        <v>256375.35</v>
      </c>
      <c r="AP26" s="111">
        <f t="shared" si="21"/>
        <v>0</v>
      </c>
      <c r="AQ26" s="82">
        <f t="shared" si="22"/>
        <v>2790480</v>
      </c>
      <c r="AR26" s="157">
        <f t="shared" si="23"/>
        <v>2930004</v>
      </c>
      <c r="AS26" s="157">
        <f t="shared" si="24"/>
        <v>3076504.2</v>
      </c>
      <c r="AT26" s="82">
        <f t="shared" si="25"/>
        <v>8796988.1999999993</v>
      </c>
    </row>
    <row r="27" spans="1:48" ht="15">
      <c r="A27" s="113" t="str">
        <f>'Исх (Данные)'!A54</f>
        <v>Всего расходы на оплату труда</v>
      </c>
      <c r="B27" s="93"/>
      <c r="C27" s="109"/>
      <c r="D27" s="109"/>
      <c r="E27" s="109"/>
      <c r="F27" s="109">
        <f>SUM(F25:F26)</f>
        <v>1002540</v>
      </c>
      <c r="G27" s="109">
        <f>SUM(G25:G26)</f>
        <v>1002540</v>
      </c>
      <c r="H27" s="84">
        <f t="shared" si="26"/>
        <v>1002540</v>
      </c>
      <c r="I27" s="109">
        <f t="shared" ref="I27:Q27" si="31">SUM(I25:I26)</f>
        <v>1002540</v>
      </c>
      <c r="J27" s="109">
        <f t="shared" si="31"/>
        <v>1002540</v>
      </c>
      <c r="K27" s="109">
        <f t="shared" si="31"/>
        <v>1002540</v>
      </c>
      <c r="L27" s="109">
        <f t="shared" si="31"/>
        <v>1002540</v>
      </c>
      <c r="M27" s="109">
        <f t="shared" si="31"/>
        <v>1002540</v>
      </c>
      <c r="N27" s="109">
        <f t="shared" si="31"/>
        <v>1002540</v>
      </c>
      <c r="O27" s="109">
        <f t="shared" si="31"/>
        <v>1002540</v>
      </c>
      <c r="P27" s="109">
        <f t="shared" si="31"/>
        <v>1002540</v>
      </c>
      <c r="Q27" s="109">
        <f t="shared" si="31"/>
        <v>1002540</v>
      </c>
      <c r="R27" s="109">
        <f t="shared" ref="R27" si="32">SUM(R25:R26)</f>
        <v>1052667</v>
      </c>
      <c r="S27" s="109">
        <f t="shared" ref="S27" si="33">SUM(S25:S26)</f>
        <v>1052667</v>
      </c>
      <c r="T27" s="109">
        <f t="shared" ref="T27" si="34">SUM(T25:T26)</f>
        <v>1052667</v>
      </c>
      <c r="U27" s="109">
        <f t="shared" ref="U27" si="35">SUM(U25:U26)</f>
        <v>1052667</v>
      </c>
      <c r="V27" s="109">
        <f t="shared" ref="V27" si="36">SUM(V25:V26)</f>
        <v>1052667</v>
      </c>
      <c r="W27" s="109">
        <f t="shared" ref="W27" si="37">SUM(W25:W26)</f>
        <v>1052667</v>
      </c>
      <c r="X27" s="109">
        <f t="shared" ref="X27" si="38">SUM(X25:X26)</f>
        <v>1052667</v>
      </c>
      <c r="Y27" s="109">
        <f t="shared" ref="Y27" si="39">SUM(Y25:Y26)</f>
        <v>1052667</v>
      </c>
      <c r="Z27" s="109">
        <f t="shared" ref="Z27" si="40">SUM(Z25:Z26)</f>
        <v>1052667</v>
      </c>
      <c r="AA27" s="109">
        <f t="shared" ref="AA27" si="41">SUM(AA25:AA26)</f>
        <v>1052667</v>
      </c>
      <c r="AB27" s="109">
        <f t="shared" ref="AB27" si="42">SUM(AB25:AB26)</f>
        <v>1052667</v>
      </c>
      <c r="AC27" s="109">
        <f t="shared" ref="AC27" si="43">SUM(AC25:AC26)</f>
        <v>1052667</v>
      </c>
      <c r="AD27" s="109">
        <f t="shared" ref="AD27" si="44">SUM(AD25:AD26)</f>
        <v>1105300.3500000001</v>
      </c>
      <c r="AE27" s="109">
        <f t="shared" ref="AE27" si="45">SUM(AE25:AE26)</f>
        <v>1105300.3500000001</v>
      </c>
      <c r="AF27" s="109">
        <f t="shared" ref="AF27" si="46">SUM(AF25:AF26)</f>
        <v>1105300.3500000001</v>
      </c>
      <c r="AG27" s="109">
        <f t="shared" ref="AG27" si="47">SUM(AG25:AG26)</f>
        <v>1105300.3500000001</v>
      </c>
      <c r="AH27" s="109">
        <f t="shared" ref="AH27" si="48">SUM(AH25:AH26)</f>
        <v>1105300.3500000001</v>
      </c>
      <c r="AI27" s="109">
        <f t="shared" ref="AI27" si="49">SUM(AI25:AI26)</f>
        <v>1105300.3500000001</v>
      </c>
      <c r="AJ27" s="109">
        <f t="shared" ref="AJ27" si="50">SUM(AJ25:AJ26)</f>
        <v>1105300.3500000001</v>
      </c>
      <c r="AK27" s="109">
        <f t="shared" ref="AK27" si="51">SUM(AK25:AK26)</f>
        <v>1105300.3500000001</v>
      </c>
      <c r="AL27" s="109">
        <f t="shared" ref="AL27" si="52">SUM(AL25:AL26)</f>
        <v>1105300.3500000001</v>
      </c>
      <c r="AM27" s="109">
        <f t="shared" ref="AM27" si="53">SUM(AM25:AM26)</f>
        <v>1105300.3500000001</v>
      </c>
      <c r="AN27" s="109">
        <f t="shared" ref="AN27" si="54">SUM(AN25:AN26)</f>
        <v>1105300.3500000001</v>
      </c>
      <c r="AO27" s="109">
        <f t="shared" ref="AO27" si="55">SUM(AO25:AO26)</f>
        <v>1105300.3500000001</v>
      </c>
      <c r="AP27" s="111">
        <f t="shared" si="21"/>
        <v>0</v>
      </c>
      <c r="AQ27" s="82">
        <f t="shared" si="22"/>
        <v>12030480</v>
      </c>
      <c r="AR27" s="157">
        <f t="shared" si="23"/>
        <v>12632004</v>
      </c>
      <c r="AS27" s="157">
        <f t="shared" si="24"/>
        <v>13263604.199999999</v>
      </c>
      <c r="AT27" s="82">
        <f t="shared" si="25"/>
        <v>37926088.200000003</v>
      </c>
    </row>
    <row r="28" spans="1:48" ht="15">
      <c r="A28" s="70" t="str">
        <f>'Исх (Данные)'!A56</f>
        <v>Аренда склада</v>
      </c>
      <c r="B28" s="96">
        <f>'Исх (Данные)'!C56</f>
        <v>150000</v>
      </c>
      <c r="C28" s="93"/>
      <c r="D28" s="83"/>
      <c r="E28" s="83"/>
      <c r="F28" s="85">
        <f>B28</f>
        <v>150000</v>
      </c>
      <c r="G28" s="83">
        <f t="shared" ref="G28:G33" si="56">F28</f>
        <v>150000</v>
      </c>
      <c r="H28" s="84">
        <f t="shared" si="26"/>
        <v>150000</v>
      </c>
      <c r="I28" s="83">
        <f t="shared" ref="I28:I33" si="57">H28</f>
        <v>150000</v>
      </c>
      <c r="J28" s="84">
        <f t="shared" ref="J28:Q28" si="58">I28</f>
        <v>150000</v>
      </c>
      <c r="K28" s="83">
        <f t="shared" si="58"/>
        <v>150000</v>
      </c>
      <c r="L28" s="85">
        <f t="shared" si="58"/>
        <v>150000</v>
      </c>
      <c r="M28" s="83">
        <f t="shared" si="58"/>
        <v>150000</v>
      </c>
      <c r="N28" s="83">
        <f t="shared" si="58"/>
        <v>150000</v>
      </c>
      <c r="O28" s="83">
        <f t="shared" si="58"/>
        <v>150000</v>
      </c>
      <c r="P28" s="83">
        <f t="shared" si="58"/>
        <v>150000</v>
      </c>
      <c r="Q28" s="83">
        <f t="shared" si="58"/>
        <v>150000</v>
      </c>
      <c r="R28" s="83">
        <f>Q28*(1+'Исх (Данные)'!$C$65)</f>
        <v>157500</v>
      </c>
      <c r="S28" s="83">
        <f>R28</f>
        <v>157500</v>
      </c>
      <c r="T28" s="83">
        <f t="shared" si="19"/>
        <v>157500</v>
      </c>
      <c r="U28" s="83">
        <f t="shared" si="19"/>
        <v>157500</v>
      </c>
      <c r="V28" s="83">
        <f t="shared" si="19"/>
        <v>157500</v>
      </c>
      <c r="W28" s="83">
        <f t="shared" si="19"/>
        <v>157500</v>
      </c>
      <c r="X28" s="83">
        <f t="shared" si="19"/>
        <v>157500</v>
      </c>
      <c r="Y28" s="83">
        <f t="shared" si="19"/>
        <v>157500</v>
      </c>
      <c r="Z28" s="83">
        <f t="shared" si="19"/>
        <v>157500</v>
      </c>
      <c r="AA28" s="83">
        <f t="shared" si="19"/>
        <v>157500</v>
      </c>
      <c r="AB28" s="83">
        <f t="shared" si="19"/>
        <v>157500</v>
      </c>
      <c r="AC28" s="83">
        <f t="shared" si="19"/>
        <v>157500</v>
      </c>
      <c r="AD28" s="83">
        <f>AC28*(1+'Исх (Данные)'!$C$65)</f>
        <v>165375</v>
      </c>
      <c r="AE28" s="83">
        <f>AD28</f>
        <v>165375</v>
      </c>
      <c r="AF28" s="83">
        <f t="shared" si="20"/>
        <v>165375</v>
      </c>
      <c r="AG28" s="83">
        <f t="shared" si="20"/>
        <v>165375</v>
      </c>
      <c r="AH28" s="83">
        <f t="shared" si="20"/>
        <v>165375</v>
      </c>
      <c r="AI28" s="83">
        <f t="shared" si="20"/>
        <v>165375</v>
      </c>
      <c r="AJ28" s="83">
        <f t="shared" si="20"/>
        <v>165375</v>
      </c>
      <c r="AK28" s="83">
        <f t="shared" si="20"/>
        <v>165375</v>
      </c>
      <c r="AL28" s="83">
        <f t="shared" si="20"/>
        <v>165375</v>
      </c>
      <c r="AM28" s="83">
        <f t="shared" si="20"/>
        <v>165375</v>
      </c>
      <c r="AN28" s="83">
        <f t="shared" si="20"/>
        <v>165375</v>
      </c>
      <c r="AO28" s="83">
        <f t="shared" si="20"/>
        <v>165375</v>
      </c>
      <c r="AP28" s="111">
        <f t="shared" ref="AP28:AP33" si="59">SUM(C28:D28)</f>
        <v>0</v>
      </c>
      <c r="AQ28" s="82">
        <f t="shared" si="22"/>
        <v>1800000</v>
      </c>
      <c r="AR28" s="157">
        <f t="shared" si="23"/>
        <v>1890000</v>
      </c>
      <c r="AS28" s="157">
        <f t="shared" si="24"/>
        <v>1984500</v>
      </c>
      <c r="AT28" s="82">
        <f t="shared" si="25"/>
        <v>5674500</v>
      </c>
    </row>
    <row r="29" spans="1:48" ht="15" customHeight="1">
      <c r="A29" s="81" t="str">
        <f>'Исх (Данные)'!A60</f>
        <v>Доступ к программному обеспечению 1С Склад, облачная версия</v>
      </c>
      <c r="B29" s="96">
        <f>'Исх (Данные)'!C60</f>
        <v>8500</v>
      </c>
      <c r="C29" s="93"/>
      <c r="D29" s="83"/>
      <c r="E29" s="83"/>
      <c r="F29" s="85">
        <f t="shared" ref="F29:F33" si="60">B29</f>
        <v>8500</v>
      </c>
      <c r="G29" s="83">
        <f t="shared" si="56"/>
        <v>8500</v>
      </c>
      <c r="H29" s="84">
        <f t="shared" si="26"/>
        <v>8500</v>
      </c>
      <c r="I29" s="83">
        <f t="shared" si="57"/>
        <v>8500</v>
      </c>
      <c r="J29" s="84">
        <f t="shared" ref="J29:Q29" si="61">I29</f>
        <v>8500</v>
      </c>
      <c r="K29" s="83">
        <f t="shared" si="61"/>
        <v>8500</v>
      </c>
      <c r="L29" s="85">
        <f t="shared" si="61"/>
        <v>8500</v>
      </c>
      <c r="M29" s="83">
        <f t="shared" si="61"/>
        <v>8500</v>
      </c>
      <c r="N29" s="83">
        <f t="shared" si="61"/>
        <v>8500</v>
      </c>
      <c r="O29" s="83">
        <f t="shared" si="61"/>
        <v>8500</v>
      </c>
      <c r="P29" s="83">
        <f t="shared" si="61"/>
        <v>8500</v>
      </c>
      <c r="Q29" s="83">
        <f t="shared" si="61"/>
        <v>8500</v>
      </c>
      <c r="R29" s="83">
        <f>Q29*(1+'Исх (Данные)'!$C$65)</f>
        <v>8925</v>
      </c>
      <c r="S29" s="83">
        <f>R29</f>
        <v>8925</v>
      </c>
      <c r="T29" s="83">
        <f t="shared" si="19"/>
        <v>8925</v>
      </c>
      <c r="U29" s="83">
        <f t="shared" si="19"/>
        <v>8925</v>
      </c>
      <c r="V29" s="83">
        <f t="shared" si="19"/>
        <v>8925</v>
      </c>
      <c r="W29" s="83">
        <f t="shared" si="19"/>
        <v>8925</v>
      </c>
      <c r="X29" s="83">
        <f t="shared" si="19"/>
        <v>8925</v>
      </c>
      <c r="Y29" s="83">
        <f t="shared" si="19"/>
        <v>8925</v>
      </c>
      <c r="Z29" s="83">
        <f t="shared" si="19"/>
        <v>8925</v>
      </c>
      <c r="AA29" s="83">
        <f t="shared" si="19"/>
        <v>8925</v>
      </c>
      <c r="AB29" s="83">
        <f t="shared" si="19"/>
        <v>8925</v>
      </c>
      <c r="AC29" s="83">
        <f t="shared" si="19"/>
        <v>8925</v>
      </c>
      <c r="AD29" s="83">
        <f>AC29*(1+'Исх (Данные)'!$C$65)</f>
        <v>9371.25</v>
      </c>
      <c r="AE29" s="83">
        <f>AD29</f>
        <v>9371.25</v>
      </c>
      <c r="AF29" s="83">
        <f t="shared" si="20"/>
        <v>9371.25</v>
      </c>
      <c r="AG29" s="83">
        <f t="shared" si="20"/>
        <v>9371.25</v>
      </c>
      <c r="AH29" s="83">
        <f t="shared" si="20"/>
        <v>9371.25</v>
      </c>
      <c r="AI29" s="83">
        <f t="shared" si="20"/>
        <v>9371.25</v>
      </c>
      <c r="AJ29" s="83">
        <f t="shared" si="20"/>
        <v>9371.25</v>
      </c>
      <c r="AK29" s="83">
        <f t="shared" si="20"/>
        <v>9371.25</v>
      </c>
      <c r="AL29" s="83">
        <f t="shared" si="20"/>
        <v>9371.25</v>
      </c>
      <c r="AM29" s="83">
        <f t="shared" si="20"/>
        <v>9371.25</v>
      </c>
      <c r="AN29" s="83">
        <f t="shared" si="20"/>
        <v>9371.25</v>
      </c>
      <c r="AO29" s="83">
        <f t="shared" si="20"/>
        <v>9371.25</v>
      </c>
      <c r="AP29" s="111">
        <f t="shared" si="59"/>
        <v>0</v>
      </c>
      <c r="AQ29" s="82">
        <f t="shared" si="22"/>
        <v>102000</v>
      </c>
      <c r="AR29" s="157">
        <f t="shared" si="23"/>
        <v>107100</v>
      </c>
      <c r="AS29" s="157">
        <f t="shared" si="24"/>
        <v>112455</v>
      </c>
      <c r="AT29" s="82">
        <f t="shared" si="25"/>
        <v>321555</v>
      </c>
    </row>
    <row r="30" spans="1:48" ht="15.75" customHeight="1">
      <c r="A30" s="81" t="str">
        <f>'Исх (Данные)'!A61</f>
        <v>Мастерхост, оплата домена</v>
      </c>
      <c r="B30" s="96">
        <f>'Исх (Данные)'!C61</f>
        <v>500</v>
      </c>
      <c r="C30" s="93"/>
      <c r="D30" s="83"/>
      <c r="E30" s="83"/>
      <c r="F30" s="85">
        <f t="shared" si="60"/>
        <v>500</v>
      </c>
      <c r="G30" s="83">
        <f t="shared" si="56"/>
        <v>500</v>
      </c>
      <c r="H30" s="84">
        <f t="shared" si="26"/>
        <v>500</v>
      </c>
      <c r="I30" s="83">
        <f t="shared" si="57"/>
        <v>500</v>
      </c>
      <c r="J30" s="84">
        <f t="shared" ref="J30:Q30" si="62">I30</f>
        <v>500</v>
      </c>
      <c r="K30" s="83">
        <f t="shared" si="62"/>
        <v>500</v>
      </c>
      <c r="L30" s="85">
        <f t="shared" si="62"/>
        <v>500</v>
      </c>
      <c r="M30" s="83">
        <f t="shared" si="62"/>
        <v>500</v>
      </c>
      <c r="N30" s="83">
        <f t="shared" si="62"/>
        <v>500</v>
      </c>
      <c r="O30" s="83">
        <f t="shared" si="62"/>
        <v>500</v>
      </c>
      <c r="P30" s="83">
        <f t="shared" si="62"/>
        <v>500</v>
      </c>
      <c r="Q30" s="83">
        <f t="shared" si="62"/>
        <v>500</v>
      </c>
      <c r="R30" s="83">
        <f>Q30*(1+'Исх (Данные)'!$C$65)</f>
        <v>525</v>
      </c>
      <c r="S30" s="83">
        <f t="shared" ref="S30:AC30" si="63">R30</f>
        <v>525</v>
      </c>
      <c r="T30" s="83">
        <f t="shared" si="63"/>
        <v>525</v>
      </c>
      <c r="U30" s="83">
        <f t="shared" si="63"/>
        <v>525</v>
      </c>
      <c r="V30" s="83">
        <f t="shared" si="63"/>
        <v>525</v>
      </c>
      <c r="W30" s="83">
        <f t="shared" si="63"/>
        <v>525</v>
      </c>
      <c r="X30" s="83">
        <f t="shared" si="63"/>
        <v>525</v>
      </c>
      <c r="Y30" s="83">
        <f t="shared" si="63"/>
        <v>525</v>
      </c>
      <c r="Z30" s="83">
        <f t="shared" si="63"/>
        <v>525</v>
      </c>
      <c r="AA30" s="83">
        <f t="shared" si="63"/>
        <v>525</v>
      </c>
      <c r="AB30" s="83">
        <f t="shared" si="63"/>
        <v>525</v>
      </c>
      <c r="AC30" s="83">
        <f t="shared" si="63"/>
        <v>525</v>
      </c>
      <c r="AD30" s="83">
        <f>AC30*(1+'Исх (Данные)'!$C$65)</f>
        <v>551.25</v>
      </c>
      <c r="AE30" s="83">
        <f t="shared" ref="AE30:AO30" si="64">AD30</f>
        <v>551.25</v>
      </c>
      <c r="AF30" s="83">
        <f t="shared" si="64"/>
        <v>551.25</v>
      </c>
      <c r="AG30" s="83">
        <f t="shared" si="64"/>
        <v>551.25</v>
      </c>
      <c r="AH30" s="83">
        <f t="shared" si="64"/>
        <v>551.25</v>
      </c>
      <c r="AI30" s="83">
        <f t="shared" si="64"/>
        <v>551.25</v>
      </c>
      <c r="AJ30" s="83">
        <f t="shared" si="64"/>
        <v>551.25</v>
      </c>
      <c r="AK30" s="83">
        <f t="shared" si="64"/>
        <v>551.25</v>
      </c>
      <c r="AL30" s="83">
        <f t="shared" si="64"/>
        <v>551.25</v>
      </c>
      <c r="AM30" s="83">
        <f t="shared" si="64"/>
        <v>551.25</v>
      </c>
      <c r="AN30" s="83">
        <f t="shared" si="64"/>
        <v>551.25</v>
      </c>
      <c r="AO30" s="83">
        <f t="shared" si="64"/>
        <v>551.25</v>
      </c>
      <c r="AP30" s="111">
        <f t="shared" si="59"/>
        <v>0</v>
      </c>
      <c r="AQ30" s="82">
        <f t="shared" si="22"/>
        <v>6000</v>
      </c>
      <c r="AR30" s="157">
        <f t="shared" si="23"/>
        <v>6300</v>
      </c>
      <c r="AS30" s="157">
        <f t="shared" si="24"/>
        <v>6615</v>
      </c>
      <c r="AT30" s="82">
        <f t="shared" si="25"/>
        <v>18915</v>
      </c>
    </row>
    <row r="31" spans="1:48" ht="15">
      <c r="A31" s="81" t="str">
        <f>'Исх (Данные)'!A62</f>
        <v>Платформа LP, продвижение сайта</v>
      </c>
      <c r="B31" s="96">
        <f>'Исх (Данные)'!C62</f>
        <v>1500</v>
      </c>
      <c r="C31" s="93"/>
      <c r="D31" s="83"/>
      <c r="E31" s="83"/>
      <c r="F31" s="85">
        <f t="shared" si="60"/>
        <v>1500</v>
      </c>
      <c r="G31" s="83">
        <f t="shared" si="56"/>
        <v>1500</v>
      </c>
      <c r="H31" s="84">
        <f t="shared" si="26"/>
        <v>1500</v>
      </c>
      <c r="I31" s="83">
        <f t="shared" si="57"/>
        <v>1500</v>
      </c>
      <c r="J31" s="84">
        <f t="shared" ref="J31:Q31" si="65">I31</f>
        <v>1500</v>
      </c>
      <c r="K31" s="83">
        <f t="shared" si="65"/>
        <v>1500</v>
      </c>
      <c r="L31" s="85">
        <f t="shared" si="65"/>
        <v>1500</v>
      </c>
      <c r="M31" s="83">
        <f t="shared" si="65"/>
        <v>1500</v>
      </c>
      <c r="N31" s="83">
        <f t="shared" si="65"/>
        <v>1500</v>
      </c>
      <c r="O31" s="83">
        <f t="shared" si="65"/>
        <v>1500</v>
      </c>
      <c r="P31" s="83">
        <f t="shared" si="65"/>
        <v>1500</v>
      </c>
      <c r="Q31" s="83">
        <f t="shared" si="65"/>
        <v>1500</v>
      </c>
      <c r="R31" s="83">
        <f>Q31*(1+'Исх (Данные)'!$C$65)</f>
        <v>1575</v>
      </c>
      <c r="S31" s="83">
        <f t="shared" ref="S31:AC31" si="66">R31</f>
        <v>1575</v>
      </c>
      <c r="T31" s="83">
        <f t="shared" si="66"/>
        <v>1575</v>
      </c>
      <c r="U31" s="83">
        <f t="shared" si="66"/>
        <v>1575</v>
      </c>
      <c r="V31" s="83">
        <f t="shared" si="66"/>
        <v>1575</v>
      </c>
      <c r="W31" s="83">
        <f t="shared" si="66"/>
        <v>1575</v>
      </c>
      <c r="X31" s="83">
        <f t="shared" si="66"/>
        <v>1575</v>
      </c>
      <c r="Y31" s="83">
        <f t="shared" si="66"/>
        <v>1575</v>
      </c>
      <c r="Z31" s="83">
        <f t="shared" si="66"/>
        <v>1575</v>
      </c>
      <c r="AA31" s="83">
        <f t="shared" si="66"/>
        <v>1575</v>
      </c>
      <c r="AB31" s="83">
        <f t="shared" si="66"/>
        <v>1575</v>
      </c>
      <c r="AC31" s="83">
        <f t="shared" si="66"/>
        <v>1575</v>
      </c>
      <c r="AD31" s="83">
        <f>AC31*(1+'Исх (Данные)'!$C$65)</f>
        <v>1653.75</v>
      </c>
      <c r="AE31" s="83">
        <f t="shared" ref="AE31:AO31" si="67">AD31</f>
        <v>1653.75</v>
      </c>
      <c r="AF31" s="83">
        <f t="shared" si="67"/>
        <v>1653.75</v>
      </c>
      <c r="AG31" s="83">
        <f t="shared" si="67"/>
        <v>1653.75</v>
      </c>
      <c r="AH31" s="83">
        <f t="shared" si="67"/>
        <v>1653.75</v>
      </c>
      <c r="AI31" s="83">
        <f t="shared" si="67"/>
        <v>1653.75</v>
      </c>
      <c r="AJ31" s="83">
        <f t="shared" si="67"/>
        <v>1653.75</v>
      </c>
      <c r="AK31" s="83">
        <f t="shared" si="67"/>
        <v>1653.75</v>
      </c>
      <c r="AL31" s="83">
        <f t="shared" si="67"/>
        <v>1653.75</v>
      </c>
      <c r="AM31" s="83">
        <f t="shared" si="67"/>
        <v>1653.75</v>
      </c>
      <c r="AN31" s="83">
        <f t="shared" si="67"/>
        <v>1653.75</v>
      </c>
      <c r="AO31" s="83">
        <f t="shared" si="67"/>
        <v>1653.75</v>
      </c>
      <c r="AP31" s="111">
        <f t="shared" si="59"/>
        <v>0</v>
      </c>
      <c r="AQ31" s="82">
        <f t="shared" si="22"/>
        <v>18000</v>
      </c>
      <c r="AR31" s="157">
        <f t="shared" si="23"/>
        <v>18900</v>
      </c>
      <c r="AS31" s="157">
        <f t="shared" si="24"/>
        <v>19845</v>
      </c>
      <c r="AT31" s="82">
        <f t="shared" si="25"/>
        <v>56745</v>
      </c>
    </row>
    <row r="32" spans="1:48" ht="15">
      <c r="A32" s="81" t="str">
        <f>'Исх (Данные)'!A63</f>
        <v>Услуги связи</v>
      </c>
      <c r="B32" s="96">
        <f>'Исх (Данные)'!C63</f>
        <v>1500</v>
      </c>
      <c r="C32" s="93"/>
      <c r="D32" s="83"/>
      <c r="E32" s="83"/>
      <c r="F32" s="85">
        <f t="shared" si="60"/>
        <v>1500</v>
      </c>
      <c r="G32" s="83">
        <f t="shared" si="56"/>
        <v>1500</v>
      </c>
      <c r="H32" s="84">
        <f t="shared" si="26"/>
        <v>1500</v>
      </c>
      <c r="I32" s="83">
        <f t="shared" si="57"/>
        <v>1500</v>
      </c>
      <c r="J32" s="84">
        <f t="shared" ref="J32:Q32" si="68">I32</f>
        <v>1500</v>
      </c>
      <c r="K32" s="83">
        <f t="shared" si="68"/>
        <v>1500</v>
      </c>
      <c r="L32" s="85">
        <f t="shared" si="68"/>
        <v>1500</v>
      </c>
      <c r="M32" s="83">
        <f t="shared" si="68"/>
        <v>1500</v>
      </c>
      <c r="N32" s="83">
        <f t="shared" si="68"/>
        <v>1500</v>
      </c>
      <c r="O32" s="83">
        <f t="shared" si="68"/>
        <v>1500</v>
      </c>
      <c r="P32" s="83">
        <f t="shared" si="68"/>
        <v>1500</v>
      </c>
      <c r="Q32" s="83">
        <f t="shared" si="68"/>
        <v>1500</v>
      </c>
      <c r="R32" s="83">
        <f>Q32*(1+'Исх (Данные)'!$C$65)</f>
        <v>1575</v>
      </c>
      <c r="S32" s="83">
        <f t="shared" ref="S32:AC32" si="69">R32</f>
        <v>1575</v>
      </c>
      <c r="T32" s="83">
        <f t="shared" si="69"/>
        <v>1575</v>
      </c>
      <c r="U32" s="83">
        <f t="shared" si="69"/>
        <v>1575</v>
      </c>
      <c r="V32" s="83">
        <f t="shared" si="69"/>
        <v>1575</v>
      </c>
      <c r="W32" s="83">
        <f t="shared" si="69"/>
        <v>1575</v>
      </c>
      <c r="X32" s="83">
        <f t="shared" si="69"/>
        <v>1575</v>
      </c>
      <c r="Y32" s="83">
        <f t="shared" si="69"/>
        <v>1575</v>
      </c>
      <c r="Z32" s="83">
        <f t="shared" si="69"/>
        <v>1575</v>
      </c>
      <c r="AA32" s="83">
        <f t="shared" si="69"/>
        <v>1575</v>
      </c>
      <c r="AB32" s="83">
        <f t="shared" si="69"/>
        <v>1575</v>
      </c>
      <c r="AC32" s="83">
        <f t="shared" si="69"/>
        <v>1575</v>
      </c>
      <c r="AD32" s="83">
        <f>AC32*(1+'Исх (Данные)'!$C$65)</f>
        <v>1653.75</v>
      </c>
      <c r="AE32" s="83">
        <f t="shared" ref="AE32:AO32" si="70">AD32</f>
        <v>1653.75</v>
      </c>
      <c r="AF32" s="83">
        <f t="shared" si="70"/>
        <v>1653.75</v>
      </c>
      <c r="AG32" s="83">
        <f t="shared" si="70"/>
        <v>1653.75</v>
      </c>
      <c r="AH32" s="83">
        <f t="shared" si="70"/>
        <v>1653.75</v>
      </c>
      <c r="AI32" s="83">
        <f t="shared" si="70"/>
        <v>1653.75</v>
      </c>
      <c r="AJ32" s="83">
        <f t="shared" si="70"/>
        <v>1653.75</v>
      </c>
      <c r="AK32" s="83">
        <f t="shared" si="70"/>
        <v>1653.75</v>
      </c>
      <c r="AL32" s="83">
        <f t="shared" si="70"/>
        <v>1653.75</v>
      </c>
      <c r="AM32" s="83">
        <f t="shared" si="70"/>
        <v>1653.75</v>
      </c>
      <c r="AN32" s="83">
        <f t="shared" si="70"/>
        <v>1653.75</v>
      </c>
      <c r="AO32" s="83">
        <f t="shared" si="70"/>
        <v>1653.75</v>
      </c>
      <c r="AP32" s="111">
        <f t="shared" si="59"/>
        <v>0</v>
      </c>
      <c r="AQ32" s="82">
        <f t="shared" si="22"/>
        <v>18000</v>
      </c>
      <c r="AR32" s="157">
        <f t="shared" si="23"/>
        <v>18900</v>
      </c>
      <c r="AS32" s="157">
        <f t="shared" si="24"/>
        <v>19845</v>
      </c>
      <c r="AT32" s="82">
        <f t="shared" si="25"/>
        <v>56745</v>
      </c>
    </row>
    <row r="33" spans="1:48" ht="15">
      <c r="A33" s="81" t="str">
        <f>'Исх (Данные)'!A64</f>
        <v>Канцелярские и прочие расходы</v>
      </c>
      <c r="B33" s="96">
        <f>'Исх (Данные)'!C64</f>
        <v>7000</v>
      </c>
      <c r="C33" s="93"/>
      <c r="D33" s="83"/>
      <c r="E33" s="83"/>
      <c r="F33" s="85">
        <f t="shared" si="60"/>
        <v>7000</v>
      </c>
      <c r="G33" s="83">
        <f t="shared" si="56"/>
        <v>7000</v>
      </c>
      <c r="H33" s="84">
        <f t="shared" si="26"/>
        <v>7000</v>
      </c>
      <c r="I33" s="83">
        <f t="shared" si="57"/>
        <v>7000</v>
      </c>
      <c r="J33" s="84">
        <f t="shared" ref="J33:Q33" si="71">I33</f>
        <v>7000</v>
      </c>
      <c r="K33" s="83">
        <f t="shared" si="71"/>
        <v>7000</v>
      </c>
      <c r="L33" s="85">
        <f t="shared" si="71"/>
        <v>7000</v>
      </c>
      <c r="M33" s="83">
        <f t="shared" si="71"/>
        <v>7000</v>
      </c>
      <c r="N33" s="83">
        <f t="shared" si="71"/>
        <v>7000</v>
      </c>
      <c r="O33" s="83">
        <f t="shared" si="71"/>
        <v>7000</v>
      </c>
      <c r="P33" s="83">
        <f t="shared" si="71"/>
        <v>7000</v>
      </c>
      <c r="Q33" s="83">
        <f t="shared" si="71"/>
        <v>7000</v>
      </c>
      <c r="R33" s="83">
        <f>Q33*(1+'Исх (Данные)'!$C$65)</f>
        <v>7350</v>
      </c>
      <c r="S33" s="83">
        <f t="shared" ref="S33:AC33" si="72">R33</f>
        <v>7350</v>
      </c>
      <c r="T33" s="83">
        <f t="shared" si="72"/>
        <v>7350</v>
      </c>
      <c r="U33" s="83">
        <f t="shared" si="72"/>
        <v>7350</v>
      </c>
      <c r="V33" s="83">
        <f t="shared" si="72"/>
        <v>7350</v>
      </c>
      <c r="W33" s="83">
        <f t="shared" si="72"/>
        <v>7350</v>
      </c>
      <c r="X33" s="83">
        <f t="shared" si="72"/>
        <v>7350</v>
      </c>
      <c r="Y33" s="83">
        <f t="shared" si="72"/>
        <v>7350</v>
      </c>
      <c r="Z33" s="83">
        <f t="shared" si="72"/>
        <v>7350</v>
      </c>
      <c r="AA33" s="83">
        <f t="shared" si="72"/>
        <v>7350</v>
      </c>
      <c r="AB33" s="83">
        <f t="shared" si="72"/>
        <v>7350</v>
      </c>
      <c r="AC33" s="83">
        <f t="shared" si="72"/>
        <v>7350</v>
      </c>
      <c r="AD33" s="83">
        <f>AC33*(1+'Исх (Данные)'!$C$65)</f>
        <v>7717.5</v>
      </c>
      <c r="AE33" s="83">
        <f t="shared" ref="AE33:AO33" si="73">AD33</f>
        <v>7717.5</v>
      </c>
      <c r="AF33" s="83">
        <f t="shared" si="73"/>
        <v>7717.5</v>
      </c>
      <c r="AG33" s="83">
        <f t="shared" si="73"/>
        <v>7717.5</v>
      </c>
      <c r="AH33" s="83">
        <f t="shared" si="73"/>
        <v>7717.5</v>
      </c>
      <c r="AI33" s="83">
        <f t="shared" si="73"/>
        <v>7717.5</v>
      </c>
      <c r="AJ33" s="83">
        <f t="shared" si="73"/>
        <v>7717.5</v>
      </c>
      <c r="AK33" s="83">
        <f t="shared" si="73"/>
        <v>7717.5</v>
      </c>
      <c r="AL33" s="83">
        <f t="shared" si="73"/>
        <v>7717.5</v>
      </c>
      <c r="AM33" s="83">
        <f t="shared" si="73"/>
        <v>7717.5</v>
      </c>
      <c r="AN33" s="83">
        <f t="shared" si="73"/>
        <v>7717.5</v>
      </c>
      <c r="AO33" s="83">
        <f t="shared" si="73"/>
        <v>7717.5</v>
      </c>
      <c r="AP33" s="111">
        <f t="shared" si="59"/>
        <v>0</v>
      </c>
      <c r="AQ33" s="82">
        <f t="shared" si="22"/>
        <v>84000</v>
      </c>
      <c r="AR33" s="157">
        <f t="shared" si="23"/>
        <v>88200</v>
      </c>
      <c r="AS33" s="157">
        <f t="shared" si="24"/>
        <v>92610</v>
      </c>
      <c r="AT33" s="82">
        <f t="shared" si="25"/>
        <v>264810</v>
      </c>
    </row>
    <row r="34" spans="1:48" ht="15">
      <c r="A34" s="70"/>
      <c r="B34" s="71"/>
      <c r="C34" s="83"/>
      <c r="D34" s="84"/>
      <c r="E34" s="83"/>
      <c r="F34" s="84"/>
      <c r="G34" s="87"/>
      <c r="H34" s="83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84"/>
      <c r="AS34" s="163"/>
      <c r="AT34" s="83"/>
    </row>
    <row r="35" spans="1:48" ht="16.8">
      <c r="A35" s="88" t="s">
        <v>170</v>
      </c>
      <c r="B35" s="89"/>
      <c r="C35" s="90">
        <f>C16-C19</f>
        <v>0</v>
      </c>
      <c r="D35" s="114">
        <f t="shared" ref="D35:Q35" si="74">D16-D19</f>
        <v>0</v>
      </c>
      <c r="E35" s="90">
        <f t="shared" si="74"/>
        <v>0</v>
      </c>
      <c r="F35" s="114">
        <f t="shared" si="74"/>
        <v>220412.65811346701</v>
      </c>
      <c r="G35" s="115">
        <f t="shared" si="74"/>
        <v>220412.65811346701</v>
      </c>
      <c r="H35" s="90">
        <f t="shared" si="74"/>
        <v>220412.65811346701</v>
      </c>
      <c r="I35" s="90">
        <f t="shared" si="74"/>
        <v>1140845.9230496699</v>
      </c>
      <c r="J35" s="90">
        <f t="shared" si="74"/>
        <v>1140845.9230496699</v>
      </c>
      <c r="K35" s="90">
        <f t="shared" si="74"/>
        <v>1140845.9230496699</v>
      </c>
      <c r="L35" s="90">
        <f t="shared" si="74"/>
        <v>1440897.7769868299</v>
      </c>
      <c r="M35" s="90">
        <f t="shared" si="74"/>
        <v>1440897.7769868299</v>
      </c>
      <c r="N35" s="90">
        <f t="shared" si="74"/>
        <v>1440897.7769868299</v>
      </c>
      <c r="O35" s="90">
        <f t="shared" si="74"/>
        <v>1639745.2935555701</v>
      </c>
      <c r="P35" s="90">
        <f t="shared" si="74"/>
        <v>1639745.2935555701</v>
      </c>
      <c r="Q35" s="90">
        <f t="shared" si="74"/>
        <v>1639745.2935555701</v>
      </c>
      <c r="R35" s="90">
        <f t="shared" ref="R35:AT35" si="75">R16-R19</f>
        <v>648599.53005317901</v>
      </c>
      <c r="S35" s="90">
        <f t="shared" si="75"/>
        <v>648599.53005317901</v>
      </c>
      <c r="T35" s="90">
        <f t="shared" si="75"/>
        <v>648599.53005317901</v>
      </c>
      <c r="U35" s="90">
        <f t="shared" si="75"/>
        <v>1891150.8730450501</v>
      </c>
      <c r="V35" s="90">
        <f t="shared" si="75"/>
        <v>1891150.8730450501</v>
      </c>
      <c r="W35" s="90">
        <f t="shared" si="75"/>
        <v>1891150.8730450501</v>
      </c>
      <c r="X35" s="90">
        <f t="shared" si="75"/>
        <v>2296184.6260144599</v>
      </c>
      <c r="Y35" s="90">
        <f t="shared" si="75"/>
        <v>2296184.6260144599</v>
      </c>
      <c r="Z35" s="90">
        <f t="shared" si="75"/>
        <v>2296184.6260144599</v>
      </c>
      <c r="AA35" s="90">
        <f t="shared" si="75"/>
        <v>2564589.6235488299</v>
      </c>
      <c r="AB35" s="90">
        <f t="shared" si="75"/>
        <v>2564589.6235488299</v>
      </c>
      <c r="AC35" s="90">
        <f t="shared" si="75"/>
        <v>2564589.6235488299</v>
      </c>
      <c r="AD35" s="90">
        <f t="shared" si="75"/>
        <v>1244073.66100052</v>
      </c>
      <c r="AE35" s="90">
        <f t="shared" si="75"/>
        <v>1244073.66100052</v>
      </c>
      <c r="AF35" s="90">
        <f t="shared" si="75"/>
        <v>1244073.66100052</v>
      </c>
      <c r="AG35" s="90">
        <f t="shared" si="75"/>
        <v>2921472.3096738402</v>
      </c>
      <c r="AH35" s="90">
        <f t="shared" si="75"/>
        <v>2921472.3096738402</v>
      </c>
      <c r="AI35" s="90">
        <f t="shared" si="75"/>
        <v>2921472.3096738402</v>
      </c>
      <c r="AJ35" s="90">
        <f t="shared" si="75"/>
        <v>3468218.5586675899</v>
      </c>
      <c r="AK35" s="90">
        <f t="shared" si="75"/>
        <v>3468218.5586675899</v>
      </c>
      <c r="AL35" s="90">
        <f t="shared" si="75"/>
        <v>3468218.5586675899</v>
      </c>
      <c r="AM35" s="90">
        <f t="shared" si="75"/>
        <v>3830512.0424228399</v>
      </c>
      <c r="AN35" s="90">
        <f t="shared" si="75"/>
        <v>3830512.0424228399</v>
      </c>
      <c r="AO35" s="90">
        <f t="shared" si="75"/>
        <v>3830512.0424228399</v>
      </c>
      <c r="AP35" s="90">
        <f t="shared" si="75"/>
        <v>0</v>
      </c>
      <c r="AQ35" s="90">
        <f t="shared" si="75"/>
        <v>13325704.9551166</v>
      </c>
      <c r="AR35" s="114">
        <f t="shared" si="75"/>
        <v>22201573.9579846</v>
      </c>
      <c r="AS35" s="114">
        <f t="shared" si="75"/>
        <v>34392829.715294398</v>
      </c>
      <c r="AT35" s="90">
        <f t="shared" si="75"/>
        <v>69920108.628395602</v>
      </c>
      <c r="AU35" s="161"/>
      <c r="AV35" s="161"/>
    </row>
    <row r="36" spans="1:48" ht="15">
      <c r="A36" s="100" t="s">
        <v>171</v>
      </c>
      <c r="B36" s="101"/>
      <c r="C36" s="102"/>
      <c r="D36" s="103"/>
      <c r="E36" s="102"/>
      <c r="F36" s="103">
        <f>F35/F5</f>
        <v>5.6875590700513699E-2</v>
      </c>
      <c r="G36" s="104">
        <f>G35/G5</f>
        <v>5.6875590700513699E-2</v>
      </c>
      <c r="H36" s="102">
        <f>H35/H5</f>
        <v>5.6875590700513699E-2</v>
      </c>
      <c r="I36" s="102">
        <f t="shared" ref="I36:Q36" si="76">I35/I5</f>
        <v>0.17895592938018001</v>
      </c>
      <c r="J36" s="102">
        <f t="shared" si="76"/>
        <v>0.17895592938018001</v>
      </c>
      <c r="K36" s="102">
        <f t="shared" si="76"/>
        <v>0.17895592938018001</v>
      </c>
      <c r="L36" s="102">
        <f t="shared" si="76"/>
        <v>0.20022466042238499</v>
      </c>
      <c r="M36" s="102">
        <f t="shared" si="76"/>
        <v>0.20022466042238499</v>
      </c>
      <c r="N36" s="102">
        <f t="shared" si="76"/>
        <v>0.20022466042238499</v>
      </c>
      <c r="O36" s="102">
        <f t="shared" si="76"/>
        <v>0.211726060972182</v>
      </c>
      <c r="P36" s="102">
        <f t="shared" si="76"/>
        <v>0.211726060972182</v>
      </c>
      <c r="Q36" s="102">
        <f t="shared" si="76"/>
        <v>0.211726060972182</v>
      </c>
      <c r="R36" s="102">
        <f t="shared" ref="R36:AO36" si="77">R35/R5</f>
        <v>0.123974466854802</v>
      </c>
      <c r="S36" s="102">
        <f t="shared" si="77"/>
        <v>0.123974466854802</v>
      </c>
      <c r="T36" s="102">
        <f t="shared" si="77"/>
        <v>0.123974466854802</v>
      </c>
      <c r="U36" s="102">
        <f t="shared" si="77"/>
        <v>0.219741207588106</v>
      </c>
      <c r="V36" s="102">
        <f t="shared" si="77"/>
        <v>0.219741207588106</v>
      </c>
      <c r="W36" s="102">
        <f t="shared" si="77"/>
        <v>0.219741207588106</v>
      </c>
      <c r="X36" s="102">
        <f t="shared" si="77"/>
        <v>0.23635099272635399</v>
      </c>
      <c r="Y36" s="102">
        <f t="shared" si="77"/>
        <v>0.23635099272635399</v>
      </c>
      <c r="Z36" s="102">
        <f t="shared" si="77"/>
        <v>0.23635099272635399</v>
      </c>
      <c r="AA36" s="102">
        <f t="shared" si="77"/>
        <v>0.24529123907147901</v>
      </c>
      <c r="AB36" s="102">
        <f t="shared" si="77"/>
        <v>0.24529123907147901</v>
      </c>
      <c r="AC36" s="102">
        <f t="shared" si="77"/>
        <v>0.24529123907147901</v>
      </c>
      <c r="AD36" s="102">
        <f t="shared" si="77"/>
        <v>0.176144037415501</v>
      </c>
      <c r="AE36" s="102">
        <f t="shared" si="77"/>
        <v>0.176144037415501</v>
      </c>
      <c r="AF36" s="102">
        <f t="shared" si="77"/>
        <v>0.176144037415501</v>
      </c>
      <c r="AG36" s="102">
        <f t="shared" si="77"/>
        <v>0.25145098148200901</v>
      </c>
      <c r="AH36" s="102">
        <f t="shared" si="77"/>
        <v>0.25145098148200901</v>
      </c>
      <c r="AI36" s="102">
        <f t="shared" si="77"/>
        <v>0.25145098148200901</v>
      </c>
      <c r="AJ36" s="102">
        <f t="shared" si="77"/>
        <v>0.264437666000575</v>
      </c>
      <c r="AK36" s="102">
        <f t="shared" si="77"/>
        <v>0.264437666000575</v>
      </c>
      <c r="AL36" s="102">
        <f t="shared" si="77"/>
        <v>0.264437666000575</v>
      </c>
      <c r="AM36" s="102">
        <f t="shared" si="77"/>
        <v>0.27138586243873702</v>
      </c>
      <c r="AN36" s="102">
        <f t="shared" si="77"/>
        <v>0.27138586243873702</v>
      </c>
      <c r="AO36" s="102">
        <f t="shared" si="77"/>
        <v>0.27138586243873702</v>
      </c>
      <c r="AP36" s="102">
        <f>IFERROR(AP35/AP5,0)</f>
        <v>0</v>
      </c>
      <c r="AQ36" s="102">
        <f>AQ35/AQ5</f>
        <v>0.176325989127052</v>
      </c>
      <c r="AR36" s="103">
        <f>AR35/AR5</f>
        <v>0.21760863831466801</v>
      </c>
      <c r="AS36" s="170">
        <f>AS35/AS5</f>
        <v>0.24970457988105199</v>
      </c>
      <c r="AT36" s="102">
        <f>AT35/AT5</f>
        <v>0.22173379213542799</v>
      </c>
    </row>
    <row r="37" spans="1:48" ht="15" collapsed="1">
      <c r="A37" s="100"/>
      <c r="B37" s="101"/>
      <c r="C37" s="116"/>
      <c r="D37" s="117"/>
      <c r="E37" s="116"/>
      <c r="F37" s="117"/>
      <c r="G37" s="118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7"/>
      <c r="AS37" s="116"/>
      <c r="AT37" s="116"/>
    </row>
    <row r="38" spans="1:48" ht="15" hidden="1" outlineLevel="1">
      <c r="A38" s="119" t="s">
        <v>172</v>
      </c>
      <c r="B38" s="71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2"/>
      <c r="AQ38" s="82"/>
      <c r="AR38" s="157"/>
      <c r="AS38" s="82"/>
      <c r="AT38" s="82"/>
    </row>
    <row r="39" spans="1:48" ht="15" hidden="1" outlineLevel="1">
      <c r="A39" s="119" t="s">
        <v>173</v>
      </c>
      <c r="B39" s="71"/>
      <c r="C39" s="83"/>
      <c r="D39" s="84"/>
      <c r="E39" s="83"/>
      <c r="F39" s="84"/>
      <c r="G39" s="87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2">
        <f>SUM(B39:G39)</f>
        <v>0</v>
      </c>
      <c r="AQ39" s="82">
        <f>SUM(C39:H39)</f>
        <v>0</v>
      </c>
      <c r="AR39" s="157">
        <f>SUM(I39:Q39)</f>
        <v>0</v>
      </c>
      <c r="AS39" s="82"/>
      <c r="AT39" s="82">
        <f>SUM(AQ39:AR39)</f>
        <v>0</v>
      </c>
    </row>
    <row r="40" spans="1:48" ht="15" hidden="1" outlineLevel="1">
      <c r="A40" s="119"/>
      <c r="B40" s="71"/>
      <c r="C40" s="83"/>
      <c r="D40" s="84"/>
      <c r="E40" s="83"/>
      <c r="F40" s="84"/>
      <c r="G40" s="87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4"/>
      <c r="AS40" s="83"/>
      <c r="AT40" s="83"/>
    </row>
    <row r="41" spans="1:48" ht="16.8">
      <c r="A41" s="73" t="s">
        <v>174</v>
      </c>
      <c r="B41" s="74"/>
      <c r="C41" s="75">
        <f t="shared" ref="C41:Q41" si="78">C35-C38-C39</f>
        <v>0</v>
      </c>
      <c r="D41" s="75">
        <f t="shared" si="78"/>
        <v>0</v>
      </c>
      <c r="E41" s="75">
        <f t="shared" si="78"/>
        <v>0</v>
      </c>
      <c r="F41" s="75">
        <f t="shared" si="78"/>
        <v>220412.65811346701</v>
      </c>
      <c r="G41" s="75">
        <f t="shared" si="78"/>
        <v>220412.65811346701</v>
      </c>
      <c r="H41" s="75">
        <f t="shared" si="78"/>
        <v>220412.65811346701</v>
      </c>
      <c r="I41" s="75">
        <f t="shared" si="78"/>
        <v>1140845.9230496699</v>
      </c>
      <c r="J41" s="75">
        <f t="shared" si="78"/>
        <v>1140845.9230496699</v>
      </c>
      <c r="K41" s="75">
        <f t="shared" si="78"/>
        <v>1140845.9230496699</v>
      </c>
      <c r="L41" s="75">
        <f t="shared" si="78"/>
        <v>1440897.7769868299</v>
      </c>
      <c r="M41" s="75">
        <f t="shared" si="78"/>
        <v>1440897.7769868299</v>
      </c>
      <c r="N41" s="75">
        <f t="shared" si="78"/>
        <v>1440897.7769868299</v>
      </c>
      <c r="O41" s="75">
        <f t="shared" si="78"/>
        <v>1639745.2935555701</v>
      </c>
      <c r="P41" s="75">
        <f t="shared" si="78"/>
        <v>1639745.2935555701</v>
      </c>
      <c r="Q41" s="75">
        <f t="shared" si="78"/>
        <v>1639745.2935555701</v>
      </c>
      <c r="R41" s="75">
        <f t="shared" ref="R41:AT41" si="79">R35-R38-R39</f>
        <v>648599.53005317901</v>
      </c>
      <c r="S41" s="75">
        <f t="shared" si="79"/>
        <v>648599.53005317901</v>
      </c>
      <c r="T41" s="75">
        <f t="shared" si="79"/>
        <v>648599.53005317901</v>
      </c>
      <c r="U41" s="75">
        <f t="shared" si="79"/>
        <v>1891150.8730450501</v>
      </c>
      <c r="V41" s="75">
        <f t="shared" si="79"/>
        <v>1891150.8730450501</v>
      </c>
      <c r="W41" s="75">
        <f t="shared" si="79"/>
        <v>1891150.8730450501</v>
      </c>
      <c r="X41" s="75">
        <f t="shared" si="79"/>
        <v>2296184.6260144599</v>
      </c>
      <c r="Y41" s="75">
        <f t="shared" si="79"/>
        <v>2296184.6260144599</v>
      </c>
      <c r="Z41" s="75">
        <f t="shared" si="79"/>
        <v>2296184.6260144599</v>
      </c>
      <c r="AA41" s="75">
        <f t="shared" si="79"/>
        <v>2564589.6235488299</v>
      </c>
      <c r="AB41" s="75">
        <f t="shared" si="79"/>
        <v>2564589.6235488299</v>
      </c>
      <c r="AC41" s="75">
        <f t="shared" si="79"/>
        <v>2564589.6235488299</v>
      </c>
      <c r="AD41" s="75">
        <f t="shared" si="79"/>
        <v>1244073.66100052</v>
      </c>
      <c r="AE41" s="75">
        <f t="shared" si="79"/>
        <v>1244073.66100052</v>
      </c>
      <c r="AF41" s="75">
        <f t="shared" si="79"/>
        <v>1244073.66100052</v>
      </c>
      <c r="AG41" s="75">
        <f t="shared" si="79"/>
        <v>2921472.3096738402</v>
      </c>
      <c r="AH41" s="75">
        <f t="shared" si="79"/>
        <v>2921472.3096738402</v>
      </c>
      <c r="AI41" s="75">
        <f t="shared" si="79"/>
        <v>2921472.3096738402</v>
      </c>
      <c r="AJ41" s="75">
        <f t="shared" si="79"/>
        <v>3468218.5586675899</v>
      </c>
      <c r="AK41" s="75">
        <f t="shared" si="79"/>
        <v>3468218.5586675899</v>
      </c>
      <c r="AL41" s="75">
        <f t="shared" si="79"/>
        <v>3468218.5586675899</v>
      </c>
      <c r="AM41" s="75">
        <f t="shared" si="79"/>
        <v>3830512.0424228399</v>
      </c>
      <c r="AN41" s="75">
        <f t="shared" si="79"/>
        <v>3830512.0424228399</v>
      </c>
      <c r="AO41" s="75">
        <f t="shared" si="79"/>
        <v>3830512.0424228399</v>
      </c>
      <c r="AP41" s="75">
        <f t="shared" si="79"/>
        <v>0</v>
      </c>
      <c r="AQ41" s="75">
        <f t="shared" si="79"/>
        <v>13325704.9551166</v>
      </c>
      <c r="AR41" s="99">
        <f t="shared" si="79"/>
        <v>22201573.9579846</v>
      </c>
      <c r="AS41" s="75">
        <f t="shared" si="79"/>
        <v>34392829.715294398</v>
      </c>
      <c r="AT41" s="75">
        <f t="shared" si="79"/>
        <v>69920108.628395602</v>
      </c>
    </row>
    <row r="42" spans="1:48" ht="15">
      <c r="A42" s="91"/>
      <c r="B42" s="77"/>
      <c r="C42" s="78"/>
      <c r="D42" s="79"/>
      <c r="E42" s="78"/>
      <c r="F42" s="79"/>
      <c r="G42" s="80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9"/>
      <c r="AS42" s="78"/>
      <c r="AT42" s="78"/>
    </row>
    <row r="43" spans="1:48" ht="15">
      <c r="A43" s="119" t="str">
        <f>'Параметры проекта'!A43</f>
        <v>Налог на прибыль</v>
      </c>
      <c r="B43" s="120">
        <f>'Параметры проекта'!C43</f>
        <v>0.25</v>
      </c>
      <c r="C43" s="83">
        <f>IF(C41*$B$43&gt;0,C41*$B$43,0)</f>
        <v>0</v>
      </c>
      <c r="D43" s="83">
        <f t="shared" ref="D43:Q43" si="80">IF(D41*$B$43&gt;0,D41*$B$43,0)</f>
        <v>0</v>
      </c>
      <c r="E43" s="83">
        <f t="shared" si="80"/>
        <v>0</v>
      </c>
      <c r="F43" s="83">
        <f t="shared" si="80"/>
        <v>55103.1645283666</v>
      </c>
      <c r="G43" s="83">
        <f t="shared" si="80"/>
        <v>55103.1645283666</v>
      </c>
      <c r="H43" s="83">
        <f t="shared" si="80"/>
        <v>55103.1645283666</v>
      </c>
      <c r="I43" s="83">
        <f t="shared" si="80"/>
        <v>285211.48076241597</v>
      </c>
      <c r="J43" s="83">
        <f t="shared" si="80"/>
        <v>285211.48076241597</v>
      </c>
      <c r="K43" s="83">
        <f t="shared" si="80"/>
        <v>285211.48076241597</v>
      </c>
      <c r="L43" s="83">
        <f t="shared" si="80"/>
        <v>360224.44424670801</v>
      </c>
      <c r="M43" s="83">
        <f t="shared" si="80"/>
        <v>360224.44424670801</v>
      </c>
      <c r="N43" s="83">
        <f t="shared" si="80"/>
        <v>360224.44424670801</v>
      </c>
      <c r="O43" s="83">
        <f t="shared" si="80"/>
        <v>409936.32338889199</v>
      </c>
      <c r="P43" s="83">
        <f t="shared" si="80"/>
        <v>409936.32338889199</v>
      </c>
      <c r="Q43" s="83">
        <f t="shared" si="80"/>
        <v>409936.32338889199</v>
      </c>
      <c r="R43" s="83">
        <f t="shared" ref="R43:AO43" si="81">IF(R41*$B$43&gt;0,R41*$B$43,0)</f>
        <v>162149.88251329499</v>
      </c>
      <c r="S43" s="83">
        <f t="shared" si="81"/>
        <v>162149.88251329499</v>
      </c>
      <c r="T43" s="83">
        <f t="shared" si="81"/>
        <v>162149.88251329499</v>
      </c>
      <c r="U43" s="83">
        <f t="shared" si="81"/>
        <v>472787.71826126199</v>
      </c>
      <c r="V43" s="83">
        <f t="shared" si="81"/>
        <v>472787.71826126199</v>
      </c>
      <c r="W43" s="83">
        <f t="shared" si="81"/>
        <v>472787.71826126199</v>
      </c>
      <c r="X43" s="83">
        <f t="shared" si="81"/>
        <v>574046.15650361602</v>
      </c>
      <c r="Y43" s="83">
        <f t="shared" si="81"/>
        <v>574046.15650361602</v>
      </c>
      <c r="Z43" s="83">
        <f t="shared" si="81"/>
        <v>574046.15650361602</v>
      </c>
      <c r="AA43" s="83">
        <f t="shared" si="81"/>
        <v>641147.405887209</v>
      </c>
      <c r="AB43" s="83">
        <f t="shared" si="81"/>
        <v>641147.405887209</v>
      </c>
      <c r="AC43" s="83">
        <f t="shared" si="81"/>
        <v>641147.405887209</v>
      </c>
      <c r="AD43" s="83">
        <f t="shared" si="81"/>
        <v>311018.41525012901</v>
      </c>
      <c r="AE43" s="83">
        <f t="shared" si="81"/>
        <v>311018.41525012901</v>
      </c>
      <c r="AF43" s="83">
        <f t="shared" si="81"/>
        <v>311018.41525012901</v>
      </c>
      <c r="AG43" s="83">
        <f t="shared" si="81"/>
        <v>730368.07741846005</v>
      </c>
      <c r="AH43" s="83">
        <f t="shared" si="81"/>
        <v>730368.07741846005</v>
      </c>
      <c r="AI43" s="83">
        <f t="shared" si="81"/>
        <v>730368.07741846005</v>
      </c>
      <c r="AJ43" s="83">
        <f t="shared" si="81"/>
        <v>867054.63966689794</v>
      </c>
      <c r="AK43" s="83">
        <f t="shared" si="81"/>
        <v>867054.63966689794</v>
      </c>
      <c r="AL43" s="83">
        <f t="shared" si="81"/>
        <v>867054.63966689794</v>
      </c>
      <c r="AM43" s="83">
        <f t="shared" si="81"/>
        <v>957628.01060570905</v>
      </c>
      <c r="AN43" s="83">
        <f t="shared" si="81"/>
        <v>957628.01060570905</v>
      </c>
      <c r="AO43" s="83">
        <f t="shared" si="81"/>
        <v>957628.01060570905</v>
      </c>
      <c r="AP43" s="82"/>
      <c r="AQ43" s="82">
        <f>SUM(F43:Q43)</f>
        <v>3331426.2387791499</v>
      </c>
      <c r="AR43" s="157">
        <f>SUM(R43:AC43)</f>
        <v>5550393.4894961501</v>
      </c>
      <c r="AS43" s="157">
        <f>SUM(AD43:AO43)</f>
        <v>8598207.4288235903</v>
      </c>
      <c r="AT43" s="82">
        <f t="shared" ref="AT43" si="82">SUM(AP43:AS43)</f>
        <v>17480027.157098901</v>
      </c>
      <c r="AU43" s="161"/>
    </row>
    <row r="44" spans="1:48" ht="15">
      <c r="A44" s="119"/>
      <c r="B44" s="121"/>
      <c r="C44" s="83"/>
      <c r="D44" s="84"/>
      <c r="E44" s="83"/>
      <c r="F44" s="84"/>
      <c r="G44" s="87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4"/>
      <c r="AS44" s="83"/>
      <c r="AT44" s="83"/>
    </row>
    <row r="45" spans="1:48" ht="16.8">
      <c r="A45" s="73" t="s">
        <v>175</v>
      </c>
      <c r="B45" s="74"/>
      <c r="C45" s="75">
        <f t="shared" ref="C45:Q45" si="83">C41-C43</f>
        <v>0</v>
      </c>
      <c r="D45" s="75">
        <f t="shared" si="83"/>
        <v>0</v>
      </c>
      <c r="E45" s="75">
        <f t="shared" si="83"/>
        <v>0</v>
      </c>
      <c r="F45" s="75">
        <f t="shared" si="83"/>
        <v>165309.49358509999</v>
      </c>
      <c r="G45" s="75">
        <f t="shared" si="83"/>
        <v>165309.49358509999</v>
      </c>
      <c r="H45" s="75">
        <f t="shared" si="83"/>
        <v>165309.49358509999</v>
      </c>
      <c r="I45" s="75">
        <f t="shared" si="83"/>
        <v>855634.44228724902</v>
      </c>
      <c r="J45" s="75">
        <f t="shared" si="83"/>
        <v>855634.44228724902</v>
      </c>
      <c r="K45" s="75">
        <f t="shared" si="83"/>
        <v>855634.44228724902</v>
      </c>
      <c r="L45" s="75">
        <f t="shared" si="83"/>
        <v>1080673.3327401299</v>
      </c>
      <c r="M45" s="75">
        <f t="shared" si="83"/>
        <v>1080673.3327401299</v>
      </c>
      <c r="N45" s="75">
        <f t="shared" si="83"/>
        <v>1080673.3327401299</v>
      </c>
      <c r="O45" s="75">
        <f t="shared" si="83"/>
        <v>1229808.9701666699</v>
      </c>
      <c r="P45" s="75">
        <f t="shared" si="83"/>
        <v>1229808.9701666699</v>
      </c>
      <c r="Q45" s="75">
        <f t="shared" si="83"/>
        <v>1229808.9701666699</v>
      </c>
      <c r="R45" s="75">
        <f t="shared" ref="R45:AT45" si="84">R41-R43</f>
        <v>486449.64753988403</v>
      </c>
      <c r="S45" s="75">
        <f t="shared" si="84"/>
        <v>486449.64753988403</v>
      </c>
      <c r="T45" s="75">
        <f t="shared" si="84"/>
        <v>486449.64753988403</v>
      </c>
      <c r="U45" s="75">
        <f t="shared" si="84"/>
        <v>1418363.15478379</v>
      </c>
      <c r="V45" s="75">
        <f t="shared" si="84"/>
        <v>1418363.15478379</v>
      </c>
      <c r="W45" s="75">
        <f t="shared" si="84"/>
        <v>1418363.15478379</v>
      </c>
      <c r="X45" s="75">
        <f t="shared" si="84"/>
        <v>1722138.46951085</v>
      </c>
      <c r="Y45" s="75">
        <f t="shared" si="84"/>
        <v>1722138.46951085</v>
      </c>
      <c r="Z45" s="75">
        <f t="shared" si="84"/>
        <v>1722138.46951085</v>
      </c>
      <c r="AA45" s="75">
        <f t="shared" si="84"/>
        <v>1923442.2176616299</v>
      </c>
      <c r="AB45" s="75">
        <f t="shared" si="84"/>
        <v>1923442.2176616299</v>
      </c>
      <c r="AC45" s="75">
        <f t="shared" si="84"/>
        <v>1923442.2176616299</v>
      </c>
      <c r="AD45" s="75">
        <f t="shared" si="84"/>
        <v>933055.24575038801</v>
      </c>
      <c r="AE45" s="75">
        <f t="shared" si="84"/>
        <v>933055.24575038801</v>
      </c>
      <c r="AF45" s="75">
        <f t="shared" si="84"/>
        <v>933055.24575038801</v>
      </c>
      <c r="AG45" s="75">
        <f t="shared" si="84"/>
        <v>2191104.2322553801</v>
      </c>
      <c r="AH45" s="75">
        <f t="shared" si="84"/>
        <v>2191104.2322553801</v>
      </c>
      <c r="AI45" s="75">
        <f t="shared" si="84"/>
        <v>2191104.2322553801</v>
      </c>
      <c r="AJ45" s="75">
        <f t="shared" si="84"/>
        <v>2601163.9190006899</v>
      </c>
      <c r="AK45" s="75">
        <f t="shared" si="84"/>
        <v>2601163.9190006899</v>
      </c>
      <c r="AL45" s="75">
        <f t="shared" si="84"/>
        <v>2601163.9190006899</v>
      </c>
      <c r="AM45" s="75">
        <f t="shared" si="84"/>
        <v>2872884.0318171298</v>
      </c>
      <c r="AN45" s="75">
        <f t="shared" si="84"/>
        <v>2872884.0318171298</v>
      </c>
      <c r="AO45" s="75">
        <f t="shared" si="84"/>
        <v>2872884.0318171298</v>
      </c>
      <c r="AP45" s="75">
        <f t="shared" si="84"/>
        <v>0</v>
      </c>
      <c r="AQ45" s="75">
        <f t="shared" si="84"/>
        <v>9994278.7163374405</v>
      </c>
      <c r="AR45" s="99">
        <f t="shared" si="84"/>
        <v>16651180.468488401</v>
      </c>
      <c r="AS45" s="75">
        <f t="shared" si="84"/>
        <v>25794622.286470801</v>
      </c>
      <c r="AT45" s="75">
        <f t="shared" si="84"/>
        <v>52440081.471296698</v>
      </c>
      <c r="AU45" s="161"/>
      <c r="AV45" s="161"/>
    </row>
    <row r="46" spans="1:48" ht="15">
      <c r="A46" s="100" t="s">
        <v>176</v>
      </c>
      <c r="B46" s="71"/>
      <c r="C46" s="122"/>
      <c r="D46" s="123"/>
      <c r="E46" s="122"/>
      <c r="F46" s="123">
        <f>F45/F5</f>
        <v>4.26566930253853E-2</v>
      </c>
      <c r="G46" s="124">
        <f>G45/G5</f>
        <v>4.26566930253853E-2</v>
      </c>
      <c r="H46" s="122">
        <f>H45/H5</f>
        <v>4.26566930253853E-2</v>
      </c>
      <c r="I46" s="122">
        <f t="shared" ref="I46:Q46" si="85">I45/I5</f>
        <v>0.13421694703513501</v>
      </c>
      <c r="J46" s="122">
        <f t="shared" si="85"/>
        <v>0.13421694703513501</v>
      </c>
      <c r="K46" s="122">
        <f t="shared" si="85"/>
        <v>0.13421694703513501</v>
      </c>
      <c r="L46" s="122">
        <f t="shared" si="85"/>
        <v>0.150168495316789</v>
      </c>
      <c r="M46" s="122">
        <f t="shared" si="85"/>
        <v>0.150168495316789</v>
      </c>
      <c r="N46" s="122">
        <f t="shared" si="85"/>
        <v>0.150168495316789</v>
      </c>
      <c r="O46" s="122">
        <f t="shared" si="85"/>
        <v>0.15879454572913701</v>
      </c>
      <c r="P46" s="122">
        <f t="shared" si="85"/>
        <v>0.15879454572913701</v>
      </c>
      <c r="Q46" s="122">
        <f t="shared" si="85"/>
        <v>0.15879454572913701</v>
      </c>
      <c r="R46" s="122">
        <f t="shared" ref="R46:AO46" si="86">R45/R5</f>
        <v>9.2980850141101495E-2</v>
      </c>
      <c r="S46" s="122">
        <f t="shared" si="86"/>
        <v>9.2980850141101495E-2</v>
      </c>
      <c r="T46" s="122">
        <f t="shared" si="86"/>
        <v>9.2980850141101495E-2</v>
      </c>
      <c r="U46" s="122">
        <f t="shared" si="86"/>
        <v>0.164805905691079</v>
      </c>
      <c r="V46" s="122">
        <f t="shared" si="86"/>
        <v>0.164805905691079</v>
      </c>
      <c r="W46" s="122">
        <f t="shared" si="86"/>
        <v>0.164805905691079</v>
      </c>
      <c r="X46" s="122">
        <f t="shared" si="86"/>
        <v>0.177263244544766</v>
      </c>
      <c r="Y46" s="122">
        <f t="shared" si="86"/>
        <v>0.177263244544766</v>
      </c>
      <c r="Z46" s="122">
        <f t="shared" si="86"/>
        <v>0.177263244544766</v>
      </c>
      <c r="AA46" s="122">
        <f t="shared" si="86"/>
        <v>0.18396842930360899</v>
      </c>
      <c r="AB46" s="122">
        <f t="shared" si="86"/>
        <v>0.18396842930360899</v>
      </c>
      <c r="AC46" s="122">
        <f t="shared" si="86"/>
        <v>0.18396842930360899</v>
      </c>
      <c r="AD46" s="122">
        <f t="shared" si="86"/>
        <v>0.132108028061626</v>
      </c>
      <c r="AE46" s="122">
        <f t="shared" si="86"/>
        <v>0.132108028061626</v>
      </c>
      <c r="AF46" s="122">
        <f t="shared" si="86"/>
        <v>0.132108028061626</v>
      </c>
      <c r="AG46" s="122">
        <f t="shared" si="86"/>
        <v>0.18858823611150599</v>
      </c>
      <c r="AH46" s="122">
        <f t="shared" si="86"/>
        <v>0.18858823611150599</v>
      </c>
      <c r="AI46" s="122">
        <f t="shared" si="86"/>
        <v>0.18858823611150599</v>
      </c>
      <c r="AJ46" s="122">
        <f t="shared" si="86"/>
        <v>0.19832824950043099</v>
      </c>
      <c r="AK46" s="122">
        <f t="shared" si="86"/>
        <v>0.19832824950043099</v>
      </c>
      <c r="AL46" s="122">
        <f t="shared" si="86"/>
        <v>0.19832824950043099</v>
      </c>
      <c r="AM46" s="122">
        <f t="shared" si="86"/>
        <v>0.203539396829053</v>
      </c>
      <c r="AN46" s="122">
        <f t="shared" si="86"/>
        <v>0.203539396829053</v>
      </c>
      <c r="AO46" s="122">
        <f t="shared" si="86"/>
        <v>0.203539396829053</v>
      </c>
      <c r="AP46" s="122"/>
      <c r="AQ46" s="122">
        <f>AQ45/AQ5</f>
        <v>0.132244491845289</v>
      </c>
      <c r="AR46" s="123">
        <f>AR45/AR5</f>
        <v>0.163206478736001</v>
      </c>
      <c r="AS46" s="122">
        <f>AS45/AS5</f>
        <v>0.18727843491078899</v>
      </c>
      <c r="AT46" s="122">
        <f>AT45/AT5</f>
        <v>0.16630034410157099</v>
      </c>
    </row>
    <row r="47" spans="1:48" ht="15">
      <c r="A47" s="100"/>
      <c r="B47" s="71"/>
      <c r="C47" s="122"/>
      <c r="D47" s="123"/>
      <c r="E47" s="122"/>
      <c r="F47" s="123"/>
      <c r="G47" s="124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3"/>
      <c r="AS47" s="122"/>
      <c r="AT47" s="122"/>
    </row>
    <row r="48" spans="1:48" ht="16.8">
      <c r="A48" s="125" t="s">
        <v>177</v>
      </c>
      <c r="B48" s="126"/>
      <c r="C48" s="127">
        <v>0</v>
      </c>
      <c r="D48" s="127">
        <f>C48+D45</f>
        <v>0</v>
      </c>
      <c r="E48" s="127">
        <f>D48+E45</f>
        <v>0</v>
      </c>
      <c r="F48" s="128">
        <f>E48+F45</f>
        <v>165309.49358509999</v>
      </c>
      <c r="G48" s="129">
        <f>F48+G45</f>
        <v>330618.98717019998</v>
      </c>
      <c r="H48" s="129">
        <f>G48+H45</f>
        <v>495928.48075530003</v>
      </c>
      <c r="I48" s="127">
        <f>AQ48+I45</f>
        <v>10849913.158624699</v>
      </c>
      <c r="J48" s="127">
        <f t="shared" ref="J48:Q48" si="87">I48+J45</f>
        <v>11705547.6009119</v>
      </c>
      <c r="K48" s="127">
        <f t="shared" si="87"/>
        <v>12561182.0431992</v>
      </c>
      <c r="L48" s="127">
        <f t="shared" si="87"/>
        <v>13641855.3759393</v>
      </c>
      <c r="M48" s="127">
        <f t="shared" si="87"/>
        <v>14722528.7086794</v>
      </c>
      <c r="N48" s="127">
        <f t="shared" si="87"/>
        <v>15803202.041419599</v>
      </c>
      <c r="O48" s="127">
        <f t="shared" si="87"/>
        <v>17033011.0115862</v>
      </c>
      <c r="P48" s="127">
        <f t="shared" si="87"/>
        <v>18262819.981752899</v>
      </c>
      <c r="Q48" s="127">
        <f t="shared" si="87"/>
        <v>19492628.9519196</v>
      </c>
      <c r="R48" s="127">
        <f t="shared" ref="R48" si="88">Q48+R45</f>
        <v>19979078.599459499</v>
      </c>
      <c r="S48" s="127">
        <f t="shared" ref="S48" si="89">R48+S45</f>
        <v>20465528.246999402</v>
      </c>
      <c r="T48" s="127">
        <f t="shared" ref="T48" si="90">S48+T45</f>
        <v>20951977.8945392</v>
      </c>
      <c r="U48" s="127">
        <f t="shared" ref="U48" si="91">T48+U45</f>
        <v>22370341.049323</v>
      </c>
      <c r="V48" s="127">
        <f t="shared" ref="V48" si="92">U48+V45</f>
        <v>23788704.2041068</v>
      </c>
      <c r="W48" s="127">
        <f t="shared" ref="W48" si="93">V48+W45</f>
        <v>25207067.358890601</v>
      </c>
      <c r="X48" s="127">
        <f t="shared" ref="X48" si="94">W48+X45</f>
        <v>26929205.828401498</v>
      </c>
      <c r="Y48" s="127">
        <f t="shared" ref="Y48" si="95">X48+Y45</f>
        <v>28651344.2979123</v>
      </c>
      <c r="Z48" s="127">
        <f t="shared" ref="Z48" si="96">Y48+Z45</f>
        <v>30373482.767423101</v>
      </c>
      <c r="AA48" s="127">
        <f t="shared" ref="AA48" si="97">Z48+AA45</f>
        <v>32296924.985084798</v>
      </c>
      <c r="AB48" s="127">
        <f t="shared" ref="AB48" si="98">AA48+AB45</f>
        <v>34220367.202746399</v>
      </c>
      <c r="AC48" s="127">
        <f t="shared" ref="AC48" si="99">AB48+AC45</f>
        <v>36143809.420408003</v>
      </c>
      <c r="AD48" s="127">
        <f t="shared" ref="AD48" si="100">AC48+AD45</f>
        <v>37076864.6661584</v>
      </c>
      <c r="AE48" s="127">
        <f t="shared" ref="AE48" si="101">AD48+AE45</f>
        <v>38009919.911908798</v>
      </c>
      <c r="AF48" s="127">
        <f t="shared" ref="AF48" si="102">AE48+AF45</f>
        <v>38942975.157659203</v>
      </c>
      <c r="AG48" s="127">
        <f t="shared" ref="AG48" si="103">AF48+AG45</f>
        <v>41134079.389914602</v>
      </c>
      <c r="AH48" s="127">
        <f t="shared" ref="AH48" si="104">AG48+AH45</f>
        <v>43325183.622170001</v>
      </c>
      <c r="AI48" s="127">
        <f t="shared" ref="AI48" si="105">AH48+AI45</f>
        <v>45516287.854425304</v>
      </c>
      <c r="AJ48" s="127">
        <f t="shared" ref="AJ48" si="106">AI48+AJ45</f>
        <v>48117451.773425996</v>
      </c>
      <c r="AK48" s="127">
        <f t="shared" ref="AK48" si="107">AJ48+AK45</f>
        <v>50718615.692426696</v>
      </c>
      <c r="AL48" s="127">
        <f t="shared" ref="AL48" si="108">AK48+AL45</f>
        <v>53319779.611427397</v>
      </c>
      <c r="AM48" s="127">
        <f t="shared" ref="AM48" si="109">AL48+AM45</f>
        <v>56192663.643244497</v>
      </c>
      <c r="AN48" s="127">
        <f t="shared" ref="AN48" si="110">AM48+AN45</f>
        <v>59065547.675061703</v>
      </c>
      <c r="AO48" s="127">
        <f t="shared" ref="AO48" si="111">AN48+AO45</f>
        <v>61938431.706878804</v>
      </c>
      <c r="AP48" s="127">
        <v>0</v>
      </c>
      <c r="AQ48" s="127">
        <f>AP48+AQ45</f>
        <v>9994278.7163374405</v>
      </c>
      <c r="AR48" s="128">
        <f>AQ48+AR45</f>
        <v>26645459.184825901</v>
      </c>
      <c r="AS48" s="127">
        <f>AR48+AS45</f>
        <v>52440081.471296698</v>
      </c>
      <c r="AT48" s="127"/>
      <c r="AU48" s="161"/>
    </row>
    <row r="49" spans="1:46" ht="15">
      <c r="A49" s="130"/>
      <c r="B49" s="131"/>
      <c r="C49" s="132"/>
      <c r="D49" s="133"/>
      <c r="E49" s="132"/>
      <c r="F49" s="133"/>
      <c r="G49" s="134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3"/>
      <c r="AS49" s="132"/>
      <c r="AT49" s="132"/>
    </row>
    <row r="50" spans="1:46" ht="15">
      <c r="A50" s="70"/>
      <c r="B50" s="71"/>
      <c r="C50" s="83"/>
      <c r="D50" s="84"/>
      <c r="E50" s="83"/>
      <c r="F50" s="84"/>
      <c r="G50" s="87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4"/>
      <c r="AS50" s="83"/>
      <c r="AT50" s="83"/>
    </row>
    <row r="51" spans="1:46" ht="16.8">
      <c r="A51" s="125" t="s">
        <v>178</v>
      </c>
      <c r="B51" s="135"/>
      <c r="C51" s="136">
        <f>SUM(C57:C58)</f>
        <v>7372540.7599999998</v>
      </c>
      <c r="D51" s="136">
        <f>SUM(D57:D58)</f>
        <v>0</v>
      </c>
      <c r="E51" s="127">
        <f>SUM(E52:E58)</f>
        <v>0</v>
      </c>
      <c r="F51" s="127">
        <f>SUM(F57:F58)</f>
        <v>11733148.1</v>
      </c>
      <c r="G51" s="136">
        <f t="shared" ref="G51:AO51" si="112">SUM(G57:G58)</f>
        <v>0</v>
      </c>
      <c r="H51" s="136">
        <f t="shared" si="112"/>
        <v>0</v>
      </c>
      <c r="I51" s="136">
        <f t="shared" si="112"/>
        <v>13244917.449999999</v>
      </c>
      <c r="J51" s="136">
        <f t="shared" si="112"/>
        <v>0</v>
      </c>
      <c r="K51" s="136">
        <f t="shared" si="112"/>
        <v>0</v>
      </c>
      <c r="L51" s="136">
        <f t="shared" si="112"/>
        <v>14253966.23</v>
      </c>
      <c r="M51" s="136">
        <f t="shared" si="112"/>
        <v>0</v>
      </c>
      <c r="N51" s="136">
        <f t="shared" si="112"/>
        <v>0</v>
      </c>
      <c r="O51" s="136">
        <f t="shared" si="112"/>
        <v>9628930.0260000005</v>
      </c>
      <c r="P51" s="136">
        <f t="shared" si="112"/>
        <v>0</v>
      </c>
      <c r="Q51" s="136">
        <f t="shared" si="112"/>
        <v>0</v>
      </c>
      <c r="R51" s="136">
        <f t="shared" si="112"/>
        <v>15839749.935000001</v>
      </c>
      <c r="S51" s="136">
        <f t="shared" si="112"/>
        <v>0</v>
      </c>
      <c r="T51" s="136">
        <f t="shared" si="112"/>
        <v>0</v>
      </c>
      <c r="U51" s="136">
        <f t="shared" si="112"/>
        <v>17880638.557500001</v>
      </c>
      <c r="V51" s="136">
        <f t="shared" si="112"/>
        <v>0</v>
      </c>
      <c r="W51" s="136">
        <f t="shared" si="112"/>
        <v>0</v>
      </c>
      <c r="X51" s="136">
        <f t="shared" si="112"/>
        <v>19242854.410500001</v>
      </c>
      <c r="Y51" s="136">
        <f t="shared" si="112"/>
        <v>0</v>
      </c>
      <c r="Z51" s="136">
        <f t="shared" si="112"/>
        <v>0</v>
      </c>
      <c r="AA51" s="136">
        <f t="shared" si="112"/>
        <v>12999055.5351</v>
      </c>
      <c r="AB51" s="136">
        <f t="shared" si="112"/>
        <v>0</v>
      </c>
      <c r="AC51" s="136">
        <f t="shared" si="112"/>
        <v>0</v>
      </c>
      <c r="AD51" s="136">
        <f t="shared" si="112"/>
        <v>21383662.412250001</v>
      </c>
      <c r="AE51" s="136">
        <f t="shared" si="112"/>
        <v>0</v>
      </c>
      <c r="AF51" s="136">
        <f t="shared" si="112"/>
        <v>0</v>
      </c>
      <c r="AG51" s="136">
        <f t="shared" si="112"/>
        <v>24138862.052625</v>
      </c>
      <c r="AH51" s="136">
        <f t="shared" si="112"/>
        <v>0</v>
      </c>
      <c r="AI51" s="136">
        <f t="shared" si="112"/>
        <v>0</v>
      </c>
      <c r="AJ51" s="136">
        <f t="shared" si="112"/>
        <v>25977853.454174999</v>
      </c>
      <c r="AK51" s="136">
        <f t="shared" si="112"/>
        <v>0</v>
      </c>
      <c r="AL51" s="136">
        <f t="shared" si="112"/>
        <v>0</v>
      </c>
      <c r="AM51" s="136">
        <f t="shared" si="112"/>
        <v>0</v>
      </c>
      <c r="AN51" s="136">
        <f t="shared" si="112"/>
        <v>0</v>
      </c>
      <c r="AO51" s="136">
        <f t="shared" si="112"/>
        <v>0</v>
      </c>
      <c r="AP51" s="127">
        <f>SUM(AP52:AP58)</f>
        <v>7612540.7599999998</v>
      </c>
      <c r="AQ51" s="127">
        <f t="shared" ref="AQ51:AS51" si="113">SUM(AQ52:AQ58)</f>
        <v>39232031.780000001</v>
      </c>
      <c r="AR51" s="129">
        <f t="shared" si="113"/>
        <v>65962298.438100003</v>
      </c>
      <c r="AS51" s="127">
        <f t="shared" si="113"/>
        <v>71500377.919049993</v>
      </c>
      <c r="AT51" s="127">
        <f t="shared" ref="AT51" si="114">SUM(AP51:AS51)</f>
        <v>184307248.89715001</v>
      </c>
    </row>
    <row r="52" spans="1:46" ht="15">
      <c r="A52" s="137"/>
      <c r="B52" s="138"/>
      <c r="C52" s="83"/>
      <c r="D52" s="83"/>
      <c r="E52" s="83"/>
      <c r="F52" s="84"/>
      <c r="G52" s="87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4"/>
      <c r="AS52" s="83"/>
      <c r="AT52" s="83"/>
    </row>
    <row r="53" spans="1:46" ht="15">
      <c r="A53" s="137" t="str">
        <f>'Исх (Данные)'!A8</f>
        <v>Создание сайта</v>
      </c>
      <c r="B53" s="97"/>
      <c r="C53" s="139">
        <f>'Исх (Данные)'!C8</f>
        <v>150000</v>
      </c>
      <c r="D53" s="112"/>
      <c r="E53" s="83"/>
      <c r="F53" s="84"/>
      <c r="G53" s="87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111">
        <f>SUM(C53:C53)</f>
        <v>150000</v>
      </c>
      <c r="AQ53" s="82">
        <f t="shared" ref="AQ53:AQ57" si="115">SUM(F53:Q53)</f>
        <v>0</v>
      </c>
      <c r="AR53" s="157">
        <f t="shared" ref="AR53:AR58" si="116">SUM(R53:AC53)</f>
        <v>0</v>
      </c>
      <c r="AS53" s="82">
        <f t="shared" ref="AS53:AS58" si="117">SUM(AD53:AO53)</f>
        <v>0</v>
      </c>
      <c r="AT53" s="82">
        <f t="shared" ref="AT53:AT58" si="118">SUM(AP53:AS53)</f>
        <v>150000</v>
      </c>
    </row>
    <row r="54" spans="1:46" ht="15">
      <c r="A54" s="137" t="str">
        <f>'Исх (Данные)'!A9</f>
        <v>Разработка логотипа (товарного знака/знака обслуживания)</v>
      </c>
      <c r="B54" s="97"/>
      <c r="C54" s="139">
        <f>'Исх (Данные)'!C9</f>
        <v>50000</v>
      </c>
      <c r="D54" s="112"/>
      <c r="E54" s="83"/>
      <c r="F54" s="84"/>
      <c r="G54" s="87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111">
        <f>SUM(C54:C54)</f>
        <v>50000</v>
      </c>
      <c r="AQ54" s="82">
        <f t="shared" si="115"/>
        <v>0</v>
      </c>
      <c r="AR54" s="157">
        <f t="shared" si="116"/>
        <v>0</v>
      </c>
      <c r="AS54" s="82">
        <f t="shared" si="117"/>
        <v>0</v>
      </c>
      <c r="AT54" s="82">
        <f t="shared" si="118"/>
        <v>50000</v>
      </c>
    </row>
    <row r="55" spans="1:46" ht="15">
      <c r="A55" s="137" t="str">
        <f>'Исх (Данные)'!A10</f>
        <v>Регистрация логотипа в Роспатенте</v>
      </c>
      <c r="B55" s="97"/>
      <c r="C55" s="139">
        <f>'Исх (Данные)'!C10</f>
        <v>30000</v>
      </c>
      <c r="D55" s="112"/>
      <c r="E55" s="83"/>
      <c r="F55" s="84"/>
      <c r="G55" s="87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111">
        <f>SUM(C55:C55)</f>
        <v>30000</v>
      </c>
      <c r="AQ55" s="82">
        <f t="shared" si="115"/>
        <v>0</v>
      </c>
      <c r="AR55" s="157">
        <f t="shared" si="116"/>
        <v>0</v>
      </c>
      <c r="AS55" s="82">
        <f t="shared" si="117"/>
        <v>0</v>
      </c>
      <c r="AT55" s="82">
        <f t="shared" si="118"/>
        <v>30000</v>
      </c>
    </row>
    <row r="56" spans="1:46" ht="15">
      <c r="A56" s="137" t="str">
        <f>'Исх (Данные)'!A11</f>
        <v>Покупка сканера штрихкодов</v>
      </c>
      <c r="B56" s="97"/>
      <c r="C56" s="139">
        <f>'Исх (Данные)'!C11</f>
        <v>10000</v>
      </c>
      <c r="D56" s="112"/>
      <c r="E56" s="83"/>
      <c r="F56" s="84"/>
      <c r="G56" s="87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111">
        <f>SUM(C56:C56)</f>
        <v>10000</v>
      </c>
      <c r="AQ56" s="82">
        <f t="shared" si="115"/>
        <v>0</v>
      </c>
      <c r="AR56" s="157">
        <f t="shared" si="116"/>
        <v>0</v>
      </c>
      <c r="AS56" s="82">
        <f t="shared" si="117"/>
        <v>0</v>
      </c>
      <c r="AT56" s="82">
        <f t="shared" si="118"/>
        <v>10000</v>
      </c>
    </row>
    <row r="57" spans="1:46" ht="15">
      <c r="A57" s="140" t="str">
        <f>'Исх (Данные)'!A12</f>
        <v>Всего инвестиции в инфраструктуру</v>
      </c>
      <c r="B57" s="97"/>
      <c r="C57" s="141">
        <f>'Исх (Данные)'!C12</f>
        <v>240000</v>
      </c>
      <c r="D57" s="112"/>
      <c r="E57" s="83"/>
      <c r="F57" s="84"/>
      <c r="G57" s="87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111">
        <f>SUM(C57:C57)</f>
        <v>240000</v>
      </c>
      <c r="AQ57" s="82">
        <f t="shared" si="115"/>
        <v>0</v>
      </c>
      <c r="AR57" s="157">
        <f t="shared" si="116"/>
        <v>0</v>
      </c>
      <c r="AS57" s="82">
        <f t="shared" si="117"/>
        <v>0</v>
      </c>
      <c r="AT57" s="82">
        <f t="shared" si="118"/>
        <v>240000</v>
      </c>
    </row>
    <row r="58" spans="1:46" ht="15">
      <c r="A58" s="137" t="str">
        <f>'Исх (Данные)'!A13</f>
        <v>Закупка партии товара</v>
      </c>
      <c r="B58" s="97"/>
      <c r="C58" s="139">
        <f>SUM(F12:H12)</f>
        <v>7132540.7599999998</v>
      </c>
      <c r="D58" s="83"/>
      <c r="E58" s="83"/>
      <c r="F58" s="96">
        <f>SUM(I12:K12)</f>
        <v>11733148.1</v>
      </c>
      <c r="H58" s="83"/>
      <c r="I58" s="96">
        <f>SUM(L12:N12)</f>
        <v>13244917.449999999</v>
      </c>
      <c r="J58" s="83"/>
      <c r="L58" s="96">
        <f>SUM(O12:Q12)</f>
        <v>14253966.23</v>
      </c>
      <c r="M58" s="83"/>
      <c r="N58" s="83"/>
      <c r="O58" s="139">
        <f>SUM(R12:T12)</f>
        <v>9628930.0260000005</v>
      </c>
      <c r="P58" s="83"/>
      <c r="Q58" s="83"/>
      <c r="R58" s="96">
        <f>SUM(U12:W12)</f>
        <v>15839749.935000001</v>
      </c>
      <c r="T58" s="83"/>
      <c r="U58" s="96">
        <f>SUM(X12:Z12)</f>
        <v>17880638.557500001</v>
      </c>
      <c r="V58" s="83"/>
      <c r="X58" s="96">
        <f>SUM(AA12:AC12)</f>
        <v>19242854.410500001</v>
      </c>
      <c r="Y58" s="83"/>
      <c r="Z58" s="83"/>
      <c r="AA58" s="96">
        <f>SUM(AD12:AF12)</f>
        <v>12999055.5351</v>
      </c>
      <c r="AB58" s="83"/>
      <c r="AC58" s="83"/>
      <c r="AD58" s="96">
        <f>SUM(AG12:AI12)</f>
        <v>21383662.412250001</v>
      </c>
      <c r="AF58" s="83"/>
      <c r="AG58" s="96">
        <f>SUM(AJ12:AL12)</f>
        <v>24138862.052625</v>
      </c>
      <c r="AH58" s="83"/>
      <c r="AJ58" s="96">
        <f>SUM(AM12:AO12)</f>
        <v>25977853.454174999</v>
      </c>
      <c r="AK58" s="83"/>
      <c r="AL58" s="83"/>
      <c r="AM58" s="96"/>
      <c r="AN58" s="83"/>
      <c r="AO58" s="83"/>
      <c r="AP58" s="111">
        <f t="shared" ref="AP58" si="119">SUM(C58:D58)</f>
        <v>7132540.7599999998</v>
      </c>
      <c r="AQ58" s="82">
        <f>SUM(F58:N58)</f>
        <v>39232031.780000001</v>
      </c>
      <c r="AR58" s="157">
        <f t="shared" si="116"/>
        <v>65962298.438100003</v>
      </c>
      <c r="AS58" s="82">
        <f t="shared" si="117"/>
        <v>71500377.919049993</v>
      </c>
      <c r="AT58" s="82">
        <f t="shared" si="118"/>
        <v>183827248.89715001</v>
      </c>
    </row>
    <row r="59" spans="1:46" s="61" customFormat="1" ht="15.75" hidden="1" customHeight="1">
      <c r="A59" s="142"/>
      <c r="B59" s="143"/>
      <c r="C59" s="61">
        <f>SUM(F12:J12)</f>
        <v>14954639.493333301</v>
      </c>
      <c r="D59" s="144"/>
      <c r="E59" s="144"/>
      <c r="G59" s="61">
        <f>SUM(K12:N12)</f>
        <v>17155966.8166667</v>
      </c>
      <c r="H59" s="144"/>
      <c r="I59" s="144"/>
      <c r="J59" s="144"/>
      <c r="K59" s="61">
        <f>SUM(O12:R12)</f>
        <v>17463609.572000001</v>
      </c>
      <c r="L59" s="144"/>
      <c r="M59" s="144"/>
      <c r="N59" s="144"/>
      <c r="O59" s="61">
        <f>SUM(S12:V12)</f>
        <v>16979119.973999999</v>
      </c>
      <c r="P59" s="144"/>
      <c r="Q59" s="144"/>
      <c r="R59" s="144"/>
      <c r="S59" s="61">
        <f>SUM(W12:Z12)</f>
        <v>23160555.202500001</v>
      </c>
      <c r="T59" s="144"/>
      <c r="U59" s="144"/>
      <c r="V59" s="144"/>
      <c r="W59" s="61">
        <f>SUM(AA12:AD12)</f>
        <v>23575872.922200002</v>
      </c>
      <c r="X59" s="144"/>
      <c r="Y59" s="144"/>
      <c r="Z59" s="144"/>
      <c r="AA59" s="61">
        <f>SUM(AE12:AH12)</f>
        <v>22921811.964899998</v>
      </c>
      <c r="AB59" s="144"/>
      <c r="AC59" s="144"/>
      <c r="AD59" s="144"/>
      <c r="AE59" s="61">
        <f>SUM(AI12:AL12)</f>
        <v>31266749.523375001</v>
      </c>
      <c r="AF59" s="144"/>
      <c r="AG59" s="144"/>
      <c r="AH59" s="144"/>
      <c r="AI59" s="61">
        <f>SUM(AM12:AP12)</f>
        <v>25977853.454174999</v>
      </c>
      <c r="AJ59" s="144"/>
      <c r="AK59" s="144"/>
      <c r="AL59" s="144"/>
      <c r="AN59" s="144"/>
      <c r="AO59" s="144"/>
      <c r="AP59" s="144"/>
      <c r="AQ59" s="171"/>
      <c r="AR59" s="172"/>
      <c r="AS59" s="172"/>
      <c r="AT59" s="171"/>
    </row>
    <row r="60" spans="1:46" ht="15">
      <c r="A60" s="145"/>
      <c r="B60" s="146"/>
      <c r="C60" s="147"/>
      <c r="D60" s="147"/>
      <c r="E60" s="147"/>
      <c r="F60" s="148"/>
      <c r="G60" s="149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8"/>
      <c r="AS60" s="148"/>
      <c r="AT60" s="147"/>
    </row>
    <row r="61" spans="1:46" ht="15">
      <c r="A61" s="70"/>
      <c r="B61" s="71"/>
      <c r="C61" s="83"/>
      <c r="D61" s="84"/>
      <c r="E61" s="83"/>
      <c r="F61" s="84"/>
      <c r="G61" s="87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4"/>
      <c r="AS61" s="84"/>
      <c r="AT61" s="83"/>
    </row>
    <row r="62" spans="1:46" ht="16.8">
      <c r="A62" s="150" t="s">
        <v>179</v>
      </c>
      <c r="B62" s="151"/>
      <c r="C62" s="152"/>
      <c r="D62" s="153"/>
      <c r="E62" s="152"/>
      <c r="F62" s="153"/>
      <c r="G62" s="154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3"/>
      <c r="AS62" s="153"/>
      <c r="AT62" s="152"/>
    </row>
    <row r="63" spans="1:46" ht="15">
      <c r="A63" s="155" t="s">
        <v>180</v>
      </c>
      <c r="B63" s="156"/>
      <c r="C63" s="82">
        <v>0</v>
      </c>
      <c r="D63" s="110">
        <f t="shared" ref="D63:I63" si="120">C67</f>
        <v>127459.24</v>
      </c>
      <c r="E63" s="82">
        <f t="shared" si="120"/>
        <v>127459.24</v>
      </c>
      <c r="F63" s="110">
        <f t="shared" si="120"/>
        <v>127459.24</v>
      </c>
      <c r="G63" s="157">
        <f t="shared" si="120"/>
        <v>437134.22025176702</v>
      </c>
      <c r="H63" s="82">
        <f t="shared" si="120"/>
        <v>2979957.3005035301</v>
      </c>
      <c r="I63" s="83">
        <f t="shared" si="120"/>
        <v>5522780.3807552997</v>
      </c>
      <c r="J63" s="83">
        <f t="shared" ref="J63:Q63" si="121">I67</f>
        <v>1044546.73970922</v>
      </c>
      <c r="K63" s="83">
        <f t="shared" si="121"/>
        <v>5811230.54866313</v>
      </c>
      <c r="L63" s="83">
        <f t="shared" si="121"/>
        <v>10577914.357617101</v>
      </c>
      <c r="M63" s="83">
        <f t="shared" si="121"/>
        <v>1819593.94369051</v>
      </c>
      <c r="N63" s="83">
        <f t="shared" si="121"/>
        <v>7315239.75976397</v>
      </c>
      <c r="O63" s="83">
        <f t="shared" si="121"/>
        <v>12810885.5758374</v>
      </c>
      <c r="P63" s="83">
        <f t="shared" si="121"/>
        <v>9163086.5966707692</v>
      </c>
      <c r="Q63" s="83">
        <f t="shared" si="121"/>
        <v>15144217.6435041</v>
      </c>
      <c r="R63" s="83">
        <f t="shared" ref="R63" si="122">Q67</f>
        <v>18626779.0112531</v>
      </c>
      <c r="S63" s="83">
        <f t="shared" ref="S63" si="123">R67</f>
        <v>6483122.0657929797</v>
      </c>
      <c r="T63" s="83">
        <f t="shared" ref="T63" si="124">S67</f>
        <v>10179215.055332899</v>
      </c>
      <c r="U63" s="83">
        <f t="shared" ref="U63" si="125">T67</f>
        <v>11875308.044872699</v>
      </c>
      <c r="V63" s="83">
        <f t="shared" ref="V63" si="126">U67</f>
        <v>692949.28715653298</v>
      </c>
      <c r="W63" s="83">
        <f t="shared" ref="W63" si="127">V67</f>
        <v>7391229.0869403202</v>
      </c>
      <c r="X63" s="83">
        <f t="shared" ref="X63" si="128">W67</f>
        <v>12089508.8867241</v>
      </c>
      <c r="Y63" s="83">
        <f t="shared" ref="Y63" si="129">X67</f>
        <v>529005.79823495098</v>
      </c>
      <c r="Z63" s="83">
        <f t="shared" ref="Z63" si="130">Y67</f>
        <v>8211357.1202458004</v>
      </c>
      <c r="AA63" s="83">
        <f t="shared" ref="AA63" si="131">Z67</f>
        <v>12893708.4422566</v>
      </c>
      <c r="AB63" s="83">
        <f t="shared" ref="AB63" si="132">AA67</f>
        <v>8232379.9283182798</v>
      </c>
      <c r="AC63" s="83">
        <f t="shared" ref="AC63" si="133">AB67</f>
        <v>16570106.9494799</v>
      </c>
      <c r="AD63" s="83">
        <f t="shared" ref="AD63" si="134">AC67</f>
        <v>20745038.853519399</v>
      </c>
      <c r="AE63" s="83">
        <f t="shared" ref="AE63" si="135">AD67</f>
        <v>4627450.1987198004</v>
      </c>
      <c r="AF63" s="83">
        <f t="shared" ref="AF63" si="136">AE67</f>
        <v>9893523.9561701901</v>
      </c>
      <c r="AG63" s="83">
        <f t="shared" ref="AG63" si="137">AF67</f>
        <v>15159597.713620599</v>
      </c>
      <c r="AH63" s="83">
        <f t="shared" ref="AH63" si="138">AG67</f>
        <v>339727.36400095699</v>
      </c>
      <c r="AI63" s="83">
        <f t="shared" ref="AI63" si="139">AH67</f>
        <v>6658719.0670063403</v>
      </c>
      <c r="AJ63" s="83">
        <f t="shared" ref="AJ63" si="140">AI67</f>
        <v>15977710.770011701</v>
      </c>
      <c r="AK63" s="83">
        <f t="shared" ref="AK63" si="141">AJ67</f>
        <v>647308.58571240702</v>
      </c>
      <c r="AL63" s="83">
        <f t="shared" ref="AL63" si="142">AK67</f>
        <v>5794759.8555880999</v>
      </c>
      <c r="AM63" s="83">
        <f t="shared" ref="AM63" si="143">AL67</f>
        <v>16442211.125463801</v>
      </c>
      <c r="AN63" s="83">
        <f t="shared" ref="AN63" si="144">AM67</f>
        <v>22474379.642005902</v>
      </c>
      <c r="AO63" s="83">
        <f t="shared" ref="AO63" si="145">AN67</f>
        <v>34006548.158548102</v>
      </c>
      <c r="AP63" s="111">
        <v>0</v>
      </c>
      <c r="AQ63" s="82">
        <f>AP67</f>
        <v>127459.24</v>
      </c>
      <c r="AR63" s="157">
        <f>AQ67</f>
        <v>18626779.0112531</v>
      </c>
      <c r="AS63" s="157">
        <f>AR67</f>
        <v>20745038.853519399</v>
      </c>
      <c r="AT63" s="82">
        <f>AP63</f>
        <v>0</v>
      </c>
    </row>
    <row r="64" spans="1:46" ht="15">
      <c r="A64" s="70" t="s">
        <v>181</v>
      </c>
      <c r="B64" s="71"/>
      <c r="C64" s="83">
        <f t="shared" ref="C64:Q64" si="146">C45+C12</f>
        <v>0</v>
      </c>
      <c r="D64" s="83">
        <f t="shared" si="146"/>
        <v>0</v>
      </c>
      <c r="E64" s="83">
        <f t="shared" si="146"/>
        <v>0</v>
      </c>
      <c r="F64" s="83">
        <f t="shared" si="146"/>
        <v>2542823.0802517701</v>
      </c>
      <c r="G64" s="83">
        <f t="shared" si="146"/>
        <v>2542823.0802517701</v>
      </c>
      <c r="H64" s="83">
        <f t="shared" si="146"/>
        <v>2542823.0802517701</v>
      </c>
      <c r="I64" s="83">
        <f t="shared" si="146"/>
        <v>4766683.8089539204</v>
      </c>
      <c r="J64" s="83">
        <f t="shared" si="146"/>
        <v>4766683.8089539204</v>
      </c>
      <c r="K64" s="83">
        <f t="shared" si="146"/>
        <v>4766683.8089539204</v>
      </c>
      <c r="L64" s="83">
        <f t="shared" si="146"/>
        <v>5495645.8160734596</v>
      </c>
      <c r="M64" s="83">
        <f t="shared" si="146"/>
        <v>5495645.8160734596</v>
      </c>
      <c r="N64" s="83">
        <f t="shared" si="146"/>
        <v>5495645.8160734596</v>
      </c>
      <c r="O64" s="83">
        <f t="shared" si="146"/>
        <v>5981131.0468333401</v>
      </c>
      <c r="P64" s="83">
        <f t="shared" si="146"/>
        <v>5981131.0468333401</v>
      </c>
      <c r="Q64" s="83">
        <f t="shared" si="146"/>
        <v>5981131.0468333401</v>
      </c>
      <c r="R64" s="83">
        <f t="shared" ref="R64:AO64" si="147">R45+R12</f>
        <v>3696092.9895398798</v>
      </c>
      <c r="S64" s="83">
        <f t="shared" si="147"/>
        <v>3696092.9895398798</v>
      </c>
      <c r="T64" s="83">
        <f t="shared" si="147"/>
        <v>3696092.9895398798</v>
      </c>
      <c r="U64" s="83">
        <f t="shared" si="147"/>
        <v>6698279.7997837896</v>
      </c>
      <c r="V64" s="83">
        <f t="shared" si="147"/>
        <v>6698279.7997837896</v>
      </c>
      <c r="W64" s="83">
        <f t="shared" si="147"/>
        <v>6698279.7997837896</v>
      </c>
      <c r="X64" s="83">
        <f t="shared" si="147"/>
        <v>7682351.3220108496</v>
      </c>
      <c r="Y64" s="83">
        <f t="shared" si="147"/>
        <v>7682351.3220108496</v>
      </c>
      <c r="Z64" s="83">
        <f t="shared" si="147"/>
        <v>7682351.3220108496</v>
      </c>
      <c r="AA64" s="83">
        <f t="shared" si="147"/>
        <v>8337727.0211616298</v>
      </c>
      <c r="AB64" s="83">
        <f t="shared" si="147"/>
        <v>8337727.0211616298</v>
      </c>
      <c r="AC64" s="83">
        <f t="shared" si="147"/>
        <v>8337727.0211616298</v>
      </c>
      <c r="AD64" s="83">
        <f t="shared" si="147"/>
        <v>5266073.7574503897</v>
      </c>
      <c r="AE64" s="83">
        <f t="shared" si="147"/>
        <v>5266073.7574503897</v>
      </c>
      <c r="AF64" s="83">
        <f t="shared" si="147"/>
        <v>5266073.7574503897</v>
      </c>
      <c r="AG64" s="83">
        <f t="shared" si="147"/>
        <v>9318991.7030053809</v>
      </c>
      <c r="AH64" s="83">
        <f t="shared" si="147"/>
        <v>9318991.7030053809</v>
      </c>
      <c r="AI64" s="83">
        <f t="shared" si="147"/>
        <v>9318991.7030053809</v>
      </c>
      <c r="AJ64" s="83">
        <f t="shared" si="147"/>
        <v>10647451.2698757</v>
      </c>
      <c r="AK64" s="83">
        <f t="shared" si="147"/>
        <v>10647451.2698757</v>
      </c>
      <c r="AL64" s="83">
        <f t="shared" si="147"/>
        <v>10647451.2698757</v>
      </c>
      <c r="AM64" s="83">
        <f t="shared" si="147"/>
        <v>11532168.516542099</v>
      </c>
      <c r="AN64" s="83">
        <f t="shared" si="147"/>
        <v>11532168.516542099</v>
      </c>
      <c r="AO64" s="83">
        <f t="shared" si="147"/>
        <v>11532168.516542099</v>
      </c>
      <c r="AP64" s="111">
        <f t="shared" ref="AP64:AP66" si="148">SUM(C64:D64)</f>
        <v>0</v>
      </c>
      <c r="AQ64" s="82">
        <f t="shared" ref="AQ64:AQ66" si="149">SUM(F64:Q64)</f>
        <v>56358851.256337501</v>
      </c>
      <c r="AR64" s="157">
        <f t="shared" ref="AR64:AR66" si="150">SUM(R64:AC64)</f>
        <v>79243353.3974884</v>
      </c>
      <c r="AS64" s="157">
        <f t="shared" ref="AS64:AS66" si="151">SUM(AD64:AO64)</f>
        <v>110294055.740621</v>
      </c>
      <c r="AT64" s="82">
        <f t="shared" ref="AT64:AT66" si="152">SUM(AP64:AS64)</f>
        <v>245896260.394447</v>
      </c>
    </row>
    <row r="65" spans="1:48" ht="15">
      <c r="A65" s="70" t="s">
        <v>182</v>
      </c>
      <c r="B65" s="71"/>
      <c r="C65" s="83">
        <f>-C51</f>
        <v>-7372540.7599999998</v>
      </c>
      <c r="D65" s="83">
        <f t="shared" ref="D65:AO65" si="153">-D51</f>
        <v>0</v>
      </c>
      <c r="E65" s="83">
        <f t="shared" si="153"/>
        <v>0</v>
      </c>
      <c r="F65" s="83">
        <f t="shared" si="153"/>
        <v>-11733148.1</v>
      </c>
      <c r="G65" s="83">
        <f t="shared" si="153"/>
        <v>0</v>
      </c>
      <c r="H65" s="83">
        <f t="shared" si="153"/>
        <v>0</v>
      </c>
      <c r="I65" s="83">
        <f t="shared" si="153"/>
        <v>-13244917.449999999</v>
      </c>
      <c r="J65" s="83">
        <f t="shared" si="153"/>
        <v>0</v>
      </c>
      <c r="K65" s="83">
        <f t="shared" si="153"/>
        <v>0</v>
      </c>
      <c r="L65" s="83">
        <f t="shared" si="153"/>
        <v>-14253966.23</v>
      </c>
      <c r="M65" s="83">
        <f t="shared" si="153"/>
        <v>0</v>
      </c>
      <c r="N65" s="83">
        <f t="shared" si="153"/>
        <v>0</v>
      </c>
      <c r="O65" s="83">
        <f t="shared" si="153"/>
        <v>-9628930.0260000005</v>
      </c>
      <c r="P65" s="83">
        <f t="shared" si="153"/>
        <v>0</v>
      </c>
      <c r="Q65" s="83">
        <f t="shared" si="153"/>
        <v>0</v>
      </c>
      <c r="R65" s="83">
        <f t="shared" si="153"/>
        <v>-15839749.935000001</v>
      </c>
      <c r="S65" s="83">
        <f t="shared" si="153"/>
        <v>0</v>
      </c>
      <c r="T65" s="83">
        <f t="shared" si="153"/>
        <v>0</v>
      </c>
      <c r="U65" s="83">
        <f t="shared" si="153"/>
        <v>-17880638.557500001</v>
      </c>
      <c r="V65" s="83">
        <f t="shared" si="153"/>
        <v>0</v>
      </c>
      <c r="W65" s="83">
        <f t="shared" si="153"/>
        <v>0</v>
      </c>
      <c r="X65" s="83">
        <f t="shared" si="153"/>
        <v>-19242854.410500001</v>
      </c>
      <c r="Y65" s="83">
        <f t="shared" si="153"/>
        <v>0</v>
      </c>
      <c r="Z65" s="83">
        <f t="shared" si="153"/>
        <v>0</v>
      </c>
      <c r="AA65" s="83">
        <f t="shared" si="153"/>
        <v>-12999055.5351</v>
      </c>
      <c r="AB65" s="83">
        <f t="shared" si="153"/>
        <v>0</v>
      </c>
      <c r="AC65" s="83">
        <f t="shared" si="153"/>
        <v>0</v>
      </c>
      <c r="AD65" s="83">
        <f t="shared" si="153"/>
        <v>-21383662.412250001</v>
      </c>
      <c r="AE65" s="83">
        <f t="shared" si="153"/>
        <v>0</v>
      </c>
      <c r="AF65" s="83">
        <f t="shared" si="153"/>
        <v>0</v>
      </c>
      <c r="AG65" s="83">
        <f t="shared" si="153"/>
        <v>-24138862.052625</v>
      </c>
      <c r="AH65" s="83">
        <f t="shared" si="153"/>
        <v>0</v>
      </c>
      <c r="AI65" s="83">
        <f t="shared" si="153"/>
        <v>0</v>
      </c>
      <c r="AJ65" s="83">
        <f t="shared" si="153"/>
        <v>-25977853.454174999</v>
      </c>
      <c r="AK65" s="83">
        <f t="shared" si="153"/>
        <v>0</v>
      </c>
      <c r="AL65" s="83">
        <f t="shared" si="153"/>
        <v>0</v>
      </c>
      <c r="AM65" s="83">
        <f t="shared" si="153"/>
        <v>0</v>
      </c>
      <c r="AN65" s="83">
        <f t="shared" si="153"/>
        <v>0</v>
      </c>
      <c r="AO65" s="83">
        <f t="shared" si="153"/>
        <v>0</v>
      </c>
      <c r="AP65" s="111">
        <f t="shared" si="148"/>
        <v>-7372540.7599999998</v>
      </c>
      <c r="AQ65" s="82">
        <f t="shared" si="149"/>
        <v>-48860961.806000002</v>
      </c>
      <c r="AR65" s="157">
        <f t="shared" si="150"/>
        <v>-65962298.438100003</v>
      </c>
      <c r="AS65" s="157">
        <f t="shared" si="151"/>
        <v>-71500377.919049993</v>
      </c>
      <c r="AT65" s="82">
        <f t="shared" si="152"/>
        <v>-193696178.92315</v>
      </c>
    </row>
    <row r="66" spans="1:48" ht="15">
      <c r="A66" s="70" t="s">
        <v>183</v>
      </c>
      <c r="B66" s="71"/>
      <c r="C66" s="83">
        <f>C72+C73+C76+C77+C79</f>
        <v>7500000</v>
      </c>
      <c r="D66" s="84">
        <f t="shared" ref="D66:U66" si="154">D72+D73+D76+D77+D79</f>
        <v>0</v>
      </c>
      <c r="E66" s="83">
        <f t="shared" si="154"/>
        <v>0</v>
      </c>
      <c r="F66" s="83">
        <f t="shared" si="154"/>
        <v>9500000</v>
      </c>
      <c r="G66" s="87">
        <f t="shared" si="154"/>
        <v>0</v>
      </c>
      <c r="H66" s="83">
        <f t="shared" si="154"/>
        <v>0</v>
      </c>
      <c r="I66" s="83">
        <f t="shared" si="154"/>
        <v>4000000</v>
      </c>
      <c r="J66" s="83">
        <f t="shared" si="154"/>
        <v>0</v>
      </c>
      <c r="K66" s="83">
        <f t="shared" si="154"/>
        <v>0</v>
      </c>
      <c r="L66" s="83">
        <f t="shared" si="154"/>
        <v>0</v>
      </c>
      <c r="M66" s="83">
        <f t="shared" si="154"/>
        <v>0</v>
      </c>
      <c r="N66" s="83">
        <f t="shared" si="154"/>
        <v>0</v>
      </c>
      <c r="O66" s="83">
        <f t="shared" si="154"/>
        <v>0</v>
      </c>
      <c r="P66" s="83">
        <f t="shared" si="154"/>
        <v>0</v>
      </c>
      <c r="Q66" s="83">
        <f t="shared" si="154"/>
        <v>-2498569.6790843601</v>
      </c>
      <c r="R66" s="83">
        <f t="shared" si="154"/>
        <v>0</v>
      </c>
      <c r="S66" s="83">
        <f t="shared" si="154"/>
        <v>0</v>
      </c>
      <c r="T66" s="83">
        <f t="shared" si="154"/>
        <v>-2000000</v>
      </c>
      <c r="U66" s="83">
        <f t="shared" si="154"/>
        <v>0</v>
      </c>
      <c r="V66" s="83">
        <f t="shared" ref="V66:AO66" si="155">V72+V73+V76+V77+V79</f>
        <v>0</v>
      </c>
      <c r="W66" s="83">
        <f t="shared" si="155"/>
        <v>-2000000</v>
      </c>
      <c r="X66" s="83">
        <f t="shared" si="155"/>
        <v>0</v>
      </c>
      <c r="Y66" s="83">
        <f t="shared" si="155"/>
        <v>0</v>
      </c>
      <c r="Z66" s="83">
        <f t="shared" si="155"/>
        <v>-3000000</v>
      </c>
      <c r="AA66" s="83">
        <f t="shared" si="155"/>
        <v>0</v>
      </c>
      <c r="AB66" s="83">
        <f t="shared" si="155"/>
        <v>0</v>
      </c>
      <c r="AC66" s="83">
        <f t="shared" si="155"/>
        <v>-4162795.11712211</v>
      </c>
      <c r="AD66" s="83">
        <f t="shared" si="155"/>
        <v>0</v>
      </c>
      <c r="AE66" s="83">
        <f t="shared" si="155"/>
        <v>0</v>
      </c>
      <c r="AF66" s="83">
        <f t="shared" si="155"/>
        <v>0</v>
      </c>
      <c r="AG66" s="83">
        <f t="shared" si="155"/>
        <v>0</v>
      </c>
      <c r="AH66" s="83">
        <f t="shared" si="155"/>
        <v>-3000000</v>
      </c>
      <c r="AI66" s="83">
        <f t="shared" si="155"/>
        <v>0</v>
      </c>
      <c r="AJ66" s="83">
        <f t="shared" si="155"/>
        <v>0</v>
      </c>
      <c r="AK66" s="83">
        <f t="shared" si="155"/>
        <v>-5500000</v>
      </c>
      <c r="AL66" s="83">
        <f t="shared" si="155"/>
        <v>0</v>
      </c>
      <c r="AM66" s="83">
        <f t="shared" si="155"/>
        <v>-5500000</v>
      </c>
      <c r="AN66" s="83">
        <f t="shared" si="155"/>
        <v>0</v>
      </c>
      <c r="AO66" s="83">
        <f t="shared" si="155"/>
        <v>-6448655.5716176899</v>
      </c>
      <c r="AP66" s="111">
        <f t="shared" si="148"/>
        <v>7500000</v>
      </c>
      <c r="AQ66" s="82">
        <f t="shared" si="149"/>
        <v>11001430.3209156</v>
      </c>
      <c r="AR66" s="157">
        <f t="shared" si="150"/>
        <v>-11162795.117122101</v>
      </c>
      <c r="AS66" s="157">
        <f t="shared" si="151"/>
        <v>-20448655.5716177</v>
      </c>
      <c r="AT66" s="214">
        <f t="shared" si="152"/>
        <v>-13110020.367824201</v>
      </c>
    </row>
    <row r="67" spans="1:48" ht="15">
      <c r="A67" s="173" t="s">
        <v>184</v>
      </c>
      <c r="B67" s="156"/>
      <c r="C67" s="82">
        <f t="shared" ref="C67:H67" si="156">SUM(C63:C66)</f>
        <v>127459.24</v>
      </c>
      <c r="D67" s="110">
        <f t="shared" si="156"/>
        <v>127459.24</v>
      </c>
      <c r="E67" s="82">
        <f t="shared" si="156"/>
        <v>127459.24</v>
      </c>
      <c r="F67" s="110">
        <f t="shared" si="156"/>
        <v>437134.22025176702</v>
      </c>
      <c r="G67" s="157">
        <f t="shared" si="156"/>
        <v>2979957.3005035301</v>
      </c>
      <c r="H67" s="157">
        <f t="shared" si="156"/>
        <v>5522780.3807552997</v>
      </c>
      <c r="I67" s="82">
        <f t="shared" ref="I67:Q67" si="157">SUM(I63:I66)</f>
        <v>1044546.73970922</v>
      </c>
      <c r="J67" s="82">
        <f t="shared" si="157"/>
        <v>5811230.54866313</v>
      </c>
      <c r="K67" s="82">
        <f t="shared" si="157"/>
        <v>10577914.357617101</v>
      </c>
      <c r="L67" s="82">
        <f t="shared" si="157"/>
        <v>1819593.94369051</v>
      </c>
      <c r="M67" s="82">
        <f t="shared" si="157"/>
        <v>7315239.75976397</v>
      </c>
      <c r="N67" s="82">
        <f t="shared" si="157"/>
        <v>12810885.5758374</v>
      </c>
      <c r="O67" s="82">
        <f t="shared" si="157"/>
        <v>9163086.5966707692</v>
      </c>
      <c r="P67" s="82">
        <f t="shared" si="157"/>
        <v>15144217.6435041</v>
      </c>
      <c r="Q67" s="82">
        <f t="shared" si="157"/>
        <v>18626779.0112531</v>
      </c>
      <c r="R67" s="82">
        <f t="shared" ref="R67:AT67" si="158">SUM(R63:R66)</f>
        <v>6483122.0657929797</v>
      </c>
      <c r="S67" s="82">
        <f t="shared" si="158"/>
        <v>10179215.055332899</v>
      </c>
      <c r="T67" s="82">
        <f t="shared" si="158"/>
        <v>11875308.044872699</v>
      </c>
      <c r="U67" s="82">
        <f t="shared" si="158"/>
        <v>692949.28715653298</v>
      </c>
      <c r="V67" s="82">
        <f t="shared" si="158"/>
        <v>7391229.0869403202</v>
      </c>
      <c r="W67" s="82">
        <f t="shared" si="158"/>
        <v>12089508.8867241</v>
      </c>
      <c r="X67" s="82">
        <f t="shared" si="158"/>
        <v>529005.79823495098</v>
      </c>
      <c r="Y67" s="82">
        <f t="shared" si="158"/>
        <v>8211357.1202458004</v>
      </c>
      <c r="Z67" s="82">
        <f t="shared" si="158"/>
        <v>12893708.4422566</v>
      </c>
      <c r="AA67" s="82">
        <f t="shared" si="158"/>
        <v>8232379.9283182798</v>
      </c>
      <c r="AB67" s="82">
        <f t="shared" si="158"/>
        <v>16570106.9494799</v>
      </c>
      <c r="AC67" s="82">
        <f t="shared" si="158"/>
        <v>20745038.853519399</v>
      </c>
      <c r="AD67" s="82">
        <f t="shared" si="158"/>
        <v>4627450.1987198004</v>
      </c>
      <c r="AE67" s="82">
        <f t="shared" si="158"/>
        <v>9893523.9561701901</v>
      </c>
      <c r="AF67" s="82">
        <f t="shared" si="158"/>
        <v>15159597.713620599</v>
      </c>
      <c r="AG67" s="82">
        <f t="shared" si="158"/>
        <v>339727.36400095699</v>
      </c>
      <c r="AH67" s="82">
        <f t="shared" si="158"/>
        <v>6658719.0670063403</v>
      </c>
      <c r="AI67" s="82">
        <f t="shared" si="158"/>
        <v>15977710.770011701</v>
      </c>
      <c r="AJ67" s="82">
        <f t="shared" si="158"/>
        <v>647308.58571240702</v>
      </c>
      <c r="AK67" s="82">
        <f t="shared" si="158"/>
        <v>5794759.8555880999</v>
      </c>
      <c r="AL67" s="82">
        <f t="shared" si="158"/>
        <v>16442211.125463801</v>
      </c>
      <c r="AM67" s="82">
        <f t="shared" si="158"/>
        <v>22474379.642005902</v>
      </c>
      <c r="AN67" s="82">
        <f t="shared" si="158"/>
        <v>34006548.158548102</v>
      </c>
      <c r="AO67" s="82">
        <f t="shared" si="158"/>
        <v>39090061.103472501</v>
      </c>
      <c r="AP67" s="82">
        <f t="shared" si="158"/>
        <v>127459.24</v>
      </c>
      <c r="AQ67" s="82">
        <f t="shared" si="158"/>
        <v>18626779.0112531</v>
      </c>
      <c r="AR67" s="82">
        <f t="shared" si="158"/>
        <v>20745038.853519399</v>
      </c>
      <c r="AS67" s="82">
        <f t="shared" si="158"/>
        <v>39090061.103472501</v>
      </c>
      <c r="AT67" s="82">
        <f t="shared" si="158"/>
        <v>39090061.103472501</v>
      </c>
    </row>
    <row r="68" spans="1:48" ht="15">
      <c r="A68" s="70" t="s">
        <v>185</v>
      </c>
      <c r="B68" s="71"/>
      <c r="C68" s="83">
        <f t="shared" ref="C68:H68" si="159">IF(C67&lt;0,1,0)</f>
        <v>0</v>
      </c>
      <c r="D68" s="84">
        <f t="shared" si="159"/>
        <v>0</v>
      </c>
      <c r="E68" s="83">
        <f t="shared" si="159"/>
        <v>0</v>
      </c>
      <c r="F68" s="84">
        <f t="shared" si="159"/>
        <v>0</v>
      </c>
      <c r="G68" s="87">
        <f t="shared" si="159"/>
        <v>0</v>
      </c>
      <c r="H68" s="83">
        <f t="shared" si="159"/>
        <v>0</v>
      </c>
      <c r="I68" s="83">
        <f t="shared" ref="I68:Q68" si="160">IF(I67&lt;0,1,0)</f>
        <v>0</v>
      </c>
      <c r="J68" s="83">
        <f t="shared" si="160"/>
        <v>0</v>
      </c>
      <c r="K68" s="83">
        <f t="shared" si="160"/>
        <v>0</v>
      </c>
      <c r="L68" s="83">
        <f t="shared" si="160"/>
        <v>0</v>
      </c>
      <c r="M68" s="83">
        <f t="shared" si="160"/>
        <v>0</v>
      </c>
      <c r="N68" s="83">
        <f t="shared" si="160"/>
        <v>0</v>
      </c>
      <c r="O68" s="83">
        <f t="shared" si="160"/>
        <v>0</v>
      </c>
      <c r="P68" s="83">
        <f t="shared" si="160"/>
        <v>0</v>
      </c>
      <c r="Q68" s="83">
        <f t="shared" si="160"/>
        <v>0</v>
      </c>
      <c r="R68" s="83">
        <f t="shared" ref="R68:AO68" si="161">IF(R67&lt;0,1,0)</f>
        <v>0</v>
      </c>
      <c r="S68" s="83">
        <f t="shared" si="161"/>
        <v>0</v>
      </c>
      <c r="T68" s="83">
        <f t="shared" si="161"/>
        <v>0</v>
      </c>
      <c r="U68" s="83">
        <f t="shared" si="161"/>
        <v>0</v>
      </c>
      <c r="V68" s="83">
        <f t="shared" si="161"/>
        <v>0</v>
      </c>
      <c r="W68" s="83">
        <f t="shared" si="161"/>
        <v>0</v>
      </c>
      <c r="X68" s="83">
        <f t="shared" si="161"/>
        <v>0</v>
      </c>
      <c r="Y68" s="83">
        <f t="shared" si="161"/>
        <v>0</v>
      </c>
      <c r="Z68" s="83">
        <f t="shared" si="161"/>
        <v>0</v>
      </c>
      <c r="AA68" s="83">
        <f t="shared" si="161"/>
        <v>0</v>
      </c>
      <c r="AB68" s="83">
        <f t="shared" si="161"/>
        <v>0</v>
      </c>
      <c r="AC68" s="83">
        <f t="shared" si="161"/>
        <v>0</v>
      </c>
      <c r="AD68" s="83">
        <f t="shared" si="161"/>
        <v>0</v>
      </c>
      <c r="AE68" s="83">
        <f t="shared" si="161"/>
        <v>0</v>
      </c>
      <c r="AF68" s="83">
        <f t="shared" si="161"/>
        <v>0</v>
      </c>
      <c r="AG68" s="83">
        <f t="shared" si="161"/>
        <v>0</v>
      </c>
      <c r="AH68" s="83">
        <f t="shared" si="161"/>
        <v>0</v>
      </c>
      <c r="AI68" s="83">
        <f t="shared" si="161"/>
        <v>0</v>
      </c>
      <c r="AJ68" s="83">
        <f t="shared" si="161"/>
        <v>0</v>
      </c>
      <c r="AK68" s="83">
        <f t="shared" si="161"/>
        <v>0</v>
      </c>
      <c r="AL68" s="83">
        <f t="shared" si="161"/>
        <v>0</v>
      </c>
      <c r="AM68" s="83">
        <f t="shared" si="161"/>
        <v>0</v>
      </c>
      <c r="AN68" s="83">
        <f t="shared" si="161"/>
        <v>0</v>
      </c>
      <c r="AO68" s="83">
        <f t="shared" si="161"/>
        <v>0</v>
      </c>
      <c r="AP68" s="83"/>
      <c r="AQ68" s="82">
        <f>IF(AQ67&lt;0,1,0)</f>
        <v>0</v>
      </c>
      <c r="AR68" s="82">
        <f>IF(AR67&lt;0,1,0)</f>
        <v>0</v>
      </c>
      <c r="AS68" s="82">
        <f>IF(AS67&lt;0,1,0)</f>
        <v>0</v>
      </c>
      <c r="AT68" s="83">
        <f>IF(AT67&lt;0,1,0)</f>
        <v>0</v>
      </c>
    </row>
    <row r="69" spans="1:48" ht="15">
      <c r="A69" s="70"/>
      <c r="B69" s="71"/>
      <c r="C69" s="83"/>
      <c r="D69" s="84"/>
      <c r="E69" s="83"/>
      <c r="F69" s="84"/>
      <c r="G69" s="87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4"/>
      <c r="AS69" s="83"/>
      <c r="AT69" s="83"/>
    </row>
    <row r="70" spans="1:48" ht="15">
      <c r="A70" s="70"/>
      <c r="B70" s="71"/>
      <c r="C70" s="83"/>
      <c r="D70" s="84"/>
      <c r="E70" s="83"/>
      <c r="F70" s="84"/>
      <c r="G70" s="87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4"/>
      <c r="AS70" s="83"/>
      <c r="AT70" s="83"/>
    </row>
    <row r="71" spans="1:48" ht="16.8">
      <c r="A71" s="174" t="s">
        <v>186</v>
      </c>
      <c r="B71" s="175"/>
      <c r="C71" s="176"/>
      <c r="D71" s="177"/>
      <c r="E71" s="176"/>
      <c r="F71" s="177"/>
      <c r="G71" s="178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7"/>
      <c r="AS71" s="176"/>
      <c r="AT71" s="176"/>
    </row>
    <row r="72" spans="1:48" ht="18" customHeight="1">
      <c r="A72" s="173" t="s">
        <v>187</v>
      </c>
      <c r="B72" s="105"/>
      <c r="C72" s="179">
        <v>7500000</v>
      </c>
      <c r="D72" s="84"/>
      <c r="E72" s="87"/>
      <c r="F72" s="179">
        <v>9500000</v>
      </c>
      <c r="G72" s="83"/>
      <c r="H72" s="83"/>
      <c r="I72" s="179">
        <v>4000000</v>
      </c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111">
        <f t="shared" ref="AP72:AP79" si="162">SUM(C72:D72)</f>
        <v>7500000</v>
      </c>
      <c r="AQ72" s="82">
        <f>SUM(F72:Q72)</f>
        <v>13500000</v>
      </c>
      <c r="AR72" s="157">
        <f t="shared" ref="AR72:AR79" si="163">SUM(R72:AC72)</f>
        <v>0</v>
      </c>
      <c r="AS72" s="82">
        <f t="shared" ref="AS72:AS79" si="164">SUM(AD72:AO72)</f>
        <v>0</v>
      </c>
      <c r="AT72" s="82">
        <f t="shared" ref="AT72:AT79" si="165">SUM(AP72:AS72)</f>
        <v>21000000</v>
      </c>
    </row>
    <row r="73" spans="1:48" ht="15">
      <c r="A73" s="108" t="s">
        <v>188</v>
      </c>
      <c r="B73" s="112"/>
      <c r="C73" s="83"/>
      <c r="D73" s="84"/>
      <c r="E73" s="83"/>
      <c r="F73" s="84"/>
      <c r="G73" s="87"/>
      <c r="H73" s="82"/>
      <c r="I73" s="82"/>
      <c r="J73" s="82"/>
      <c r="K73" s="82"/>
      <c r="L73" s="82"/>
      <c r="M73" s="82"/>
      <c r="N73" s="82"/>
      <c r="O73" s="82"/>
      <c r="P73" s="82"/>
      <c r="Q73" s="179">
        <f>-$AQ$45*$B$80</f>
        <v>-2498569.6790843601</v>
      </c>
      <c r="R73" s="82"/>
      <c r="S73" s="82"/>
      <c r="T73" s="179">
        <v>-2000000</v>
      </c>
      <c r="U73" s="82"/>
      <c r="V73" s="82"/>
      <c r="W73" s="179">
        <v>-2000000</v>
      </c>
      <c r="X73" s="82"/>
      <c r="Y73" s="82"/>
      <c r="Z73" s="179">
        <v>-3000000</v>
      </c>
      <c r="AA73" s="82"/>
      <c r="AB73" s="82"/>
      <c r="AC73" s="179">
        <f>-$AR$45*$B$80</f>
        <v>-4162795.11712211</v>
      </c>
      <c r="AD73" s="82"/>
      <c r="AE73" s="82"/>
      <c r="AF73" s="82"/>
      <c r="AG73" s="82"/>
      <c r="AH73" s="179">
        <v>-3000000</v>
      </c>
      <c r="AI73" s="82"/>
      <c r="AJ73" s="82"/>
      <c r="AK73" s="179">
        <v>-5500000</v>
      </c>
      <c r="AL73" s="82"/>
      <c r="AM73" s="179">
        <v>-5500000</v>
      </c>
      <c r="AN73" s="83"/>
      <c r="AO73" s="179">
        <f>-$AS$45*$B$80</f>
        <v>-6448655.5716176899</v>
      </c>
      <c r="AP73" s="111">
        <f t="shared" si="162"/>
        <v>0</v>
      </c>
      <c r="AQ73" s="82">
        <f>SUM(F73:Q73)</f>
        <v>-2498569.6790843601</v>
      </c>
      <c r="AR73" s="157">
        <f t="shared" si="163"/>
        <v>-11162795.117122101</v>
      </c>
      <c r="AS73" s="82">
        <f t="shared" si="164"/>
        <v>-20448655.5716177</v>
      </c>
      <c r="AT73" s="82">
        <f t="shared" si="165"/>
        <v>-34110020.367824197</v>
      </c>
      <c r="AU73" s="215">
        <f>-(AT73+AT72)/AT72</f>
        <v>0.62428668418210298</v>
      </c>
      <c r="AV73" s="215">
        <f>AU73/3</f>
        <v>0.20809556139403401</v>
      </c>
    </row>
    <row r="74" spans="1:48" ht="15" outlineLevel="1">
      <c r="A74" s="70" t="s">
        <v>189</v>
      </c>
      <c r="B74" s="71"/>
      <c r="C74" s="83"/>
      <c r="D74" s="84"/>
      <c r="E74" s="83"/>
      <c r="F74" s="84"/>
      <c r="G74" s="87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111">
        <f t="shared" si="162"/>
        <v>0</v>
      </c>
      <c r="AQ74" s="82">
        <f t="shared" ref="AQ74:AQ79" si="166">SUM(F74:Q74)</f>
        <v>0</v>
      </c>
      <c r="AR74" s="157">
        <f t="shared" si="163"/>
        <v>0</v>
      </c>
      <c r="AS74" s="82">
        <f t="shared" si="164"/>
        <v>0</v>
      </c>
      <c r="AT74" s="82">
        <f t="shared" si="165"/>
        <v>0</v>
      </c>
    </row>
    <row r="75" spans="1:48" ht="15" outlineLevel="1">
      <c r="A75" s="70" t="s">
        <v>190</v>
      </c>
      <c r="B75" s="156"/>
      <c r="C75" s="83"/>
      <c r="D75" s="84"/>
      <c r="E75" s="83"/>
      <c r="F75" s="84"/>
      <c r="G75" s="87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111">
        <f t="shared" si="162"/>
        <v>0</v>
      </c>
      <c r="AQ75" s="82">
        <f t="shared" si="166"/>
        <v>0</v>
      </c>
      <c r="AR75" s="157">
        <f t="shared" si="163"/>
        <v>0</v>
      </c>
      <c r="AS75" s="82">
        <f t="shared" si="164"/>
        <v>0</v>
      </c>
      <c r="AT75" s="82">
        <f t="shared" si="165"/>
        <v>0</v>
      </c>
    </row>
    <row r="76" spans="1:48" ht="15" outlineLevel="1">
      <c r="A76" s="70" t="s">
        <v>191</v>
      </c>
      <c r="B76" s="71"/>
      <c r="C76" s="83"/>
      <c r="D76" s="84"/>
      <c r="E76" s="83"/>
      <c r="F76" s="84"/>
      <c r="G76" s="87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111">
        <f t="shared" si="162"/>
        <v>0</v>
      </c>
      <c r="AQ76" s="82">
        <f t="shared" si="166"/>
        <v>0</v>
      </c>
      <c r="AR76" s="157">
        <f t="shared" si="163"/>
        <v>0</v>
      </c>
      <c r="AS76" s="82">
        <f t="shared" si="164"/>
        <v>0</v>
      </c>
      <c r="AT76" s="82">
        <f t="shared" si="165"/>
        <v>0</v>
      </c>
    </row>
    <row r="77" spans="1:48" ht="15" outlineLevel="1">
      <c r="A77" s="70" t="s">
        <v>192</v>
      </c>
      <c r="B77" s="71"/>
      <c r="C77" s="83"/>
      <c r="D77" s="84"/>
      <c r="E77" s="83"/>
      <c r="F77" s="84"/>
      <c r="G77" s="87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111">
        <f t="shared" si="162"/>
        <v>0</v>
      </c>
      <c r="AQ77" s="82">
        <f t="shared" si="166"/>
        <v>0</v>
      </c>
      <c r="AR77" s="157">
        <f t="shared" si="163"/>
        <v>0</v>
      </c>
      <c r="AS77" s="82">
        <f t="shared" si="164"/>
        <v>0</v>
      </c>
      <c r="AT77" s="82">
        <f t="shared" si="165"/>
        <v>0</v>
      </c>
    </row>
    <row r="78" spans="1:48" ht="15" outlineLevel="1">
      <c r="A78" s="70" t="s">
        <v>193</v>
      </c>
      <c r="B78" s="71"/>
      <c r="C78" s="83">
        <f t="shared" ref="C78:Q78" si="167">SUM(C75:C77)</f>
        <v>0</v>
      </c>
      <c r="D78" s="83">
        <f t="shared" si="167"/>
        <v>0</v>
      </c>
      <c r="E78" s="83">
        <f t="shared" si="167"/>
        <v>0</v>
      </c>
      <c r="F78" s="83">
        <f t="shared" si="167"/>
        <v>0</v>
      </c>
      <c r="G78" s="83">
        <f t="shared" si="167"/>
        <v>0</v>
      </c>
      <c r="H78" s="83">
        <f t="shared" si="167"/>
        <v>0</v>
      </c>
      <c r="I78" s="83">
        <f t="shared" si="167"/>
        <v>0</v>
      </c>
      <c r="J78" s="83">
        <f t="shared" si="167"/>
        <v>0</v>
      </c>
      <c r="K78" s="83">
        <f t="shared" si="167"/>
        <v>0</v>
      </c>
      <c r="L78" s="83">
        <f t="shared" si="167"/>
        <v>0</v>
      </c>
      <c r="M78" s="83">
        <f t="shared" si="167"/>
        <v>0</v>
      </c>
      <c r="N78" s="83">
        <f t="shared" si="167"/>
        <v>0</v>
      </c>
      <c r="O78" s="83">
        <f t="shared" si="167"/>
        <v>0</v>
      </c>
      <c r="P78" s="83">
        <f t="shared" si="167"/>
        <v>0</v>
      </c>
      <c r="Q78" s="83">
        <f t="shared" si="167"/>
        <v>0</v>
      </c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111">
        <f t="shared" si="162"/>
        <v>0</v>
      </c>
      <c r="AQ78" s="82">
        <f t="shared" si="166"/>
        <v>0</v>
      </c>
      <c r="AR78" s="157">
        <f t="shared" si="163"/>
        <v>0</v>
      </c>
      <c r="AS78" s="82">
        <f t="shared" si="164"/>
        <v>0</v>
      </c>
      <c r="AT78" s="82">
        <f t="shared" si="165"/>
        <v>0</v>
      </c>
    </row>
    <row r="79" spans="1:48" ht="15" outlineLevel="1">
      <c r="A79" s="70" t="s">
        <v>194</v>
      </c>
      <c r="B79" s="180">
        <v>0</v>
      </c>
      <c r="C79" s="83">
        <f>-C75*$B$79</f>
        <v>0</v>
      </c>
      <c r="D79" s="84">
        <f>-D75*$B$79</f>
        <v>0</v>
      </c>
      <c r="E79" s="83">
        <f>-E75*$B$79</f>
        <v>0</v>
      </c>
      <c r="F79" s="84">
        <f>-F75*$B$79</f>
        <v>0</v>
      </c>
      <c r="G79" s="87">
        <f>-G75*$B$79</f>
        <v>0</v>
      </c>
      <c r="H79" s="83">
        <f t="shared" ref="H79:Q79" si="168">-H75*$B$79</f>
        <v>0</v>
      </c>
      <c r="I79" s="83">
        <f t="shared" si="168"/>
        <v>0</v>
      </c>
      <c r="J79" s="83">
        <f t="shared" si="168"/>
        <v>0</v>
      </c>
      <c r="K79" s="83">
        <f t="shared" si="168"/>
        <v>0</v>
      </c>
      <c r="L79" s="83">
        <f t="shared" si="168"/>
        <v>0</v>
      </c>
      <c r="M79" s="83">
        <f t="shared" si="168"/>
        <v>0</v>
      </c>
      <c r="N79" s="83">
        <f t="shared" si="168"/>
        <v>0</v>
      </c>
      <c r="O79" s="83">
        <f t="shared" si="168"/>
        <v>0</v>
      </c>
      <c r="P79" s="83">
        <f t="shared" si="168"/>
        <v>0</v>
      </c>
      <c r="Q79" s="83">
        <f t="shared" si="168"/>
        <v>0</v>
      </c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111">
        <f t="shared" si="162"/>
        <v>0</v>
      </c>
      <c r="AQ79" s="82">
        <f t="shared" si="166"/>
        <v>0</v>
      </c>
      <c r="AR79" s="157">
        <f t="shared" si="163"/>
        <v>0</v>
      </c>
      <c r="AS79" s="82">
        <f t="shared" si="164"/>
        <v>0</v>
      </c>
      <c r="AT79" s="82">
        <f t="shared" si="165"/>
        <v>0</v>
      </c>
    </row>
    <row r="80" spans="1:48" ht="15">
      <c r="A80" s="181" t="s">
        <v>195</v>
      </c>
      <c r="B80" s="182">
        <v>0.25</v>
      </c>
      <c r="C80" s="83"/>
      <c r="D80" s="84"/>
      <c r="E80" s="83"/>
      <c r="F80" s="84"/>
      <c r="G80" s="87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111"/>
      <c r="AQ80" s="82"/>
      <c r="AR80" s="110"/>
      <c r="AS80" s="82"/>
      <c r="AT80" s="82"/>
    </row>
    <row r="81" spans="1:46" ht="15">
      <c r="A81" s="70"/>
      <c r="B81" s="71"/>
      <c r="C81" s="83"/>
      <c r="D81" s="84"/>
      <c r="E81" s="83"/>
      <c r="F81" s="84"/>
      <c r="G81" s="87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4"/>
      <c r="AS81" s="163"/>
      <c r="AT81" s="83"/>
    </row>
    <row r="82" spans="1:46" ht="15">
      <c r="A82" s="183" t="s">
        <v>196</v>
      </c>
      <c r="B82" s="184"/>
      <c r="C82" s="185">
        <f>C64+C65+C66</f>
        <v>127459.24</v>
      </c>
      <c r="D82" s="185">
        <f t="shared" ref="D82:AO82" si="169">D64+D65+D66</f>
        <v>0</v>
      </c>
      <c r="E82" s="185">
        <f t="shared" si="169"/>
        <v>0</v>
      </c>
      <c r="F82" s="185">
        <f t="shared" si="169"/>
        <v>309674.98025176697</v>
      </c>
      <c r="G82" s="185">
        <f t="shared" si="169"/>
        <v>2542823.0802517701</v>
      </c>
      <c r="H82" s="185">
        <f t="shared" si="169"/>
        <v>2542823.0802517701</v>
      </c>
      <c r="I82" s="185">
        <f t="shared" si="169"/>
        <v>-4478233.6410460798</v>
      </c>
      <c r="J82" s="185">
        <f t="shared" si="169"/>
        <v>4766683.8089539204</v>
      </c>
      <c r="K82" s="185">
        <f t="shared" si="169"/>
        <v>4766683.8089539204</v>
      </c>
      <c r="L82" s="185">
        <f t="shared" si="169"/>
        <v>-8758320.4139265399</v>
      </c>
      <c r="M82" s="185">
        <f t="shared" si="169"/>
        <v>5495645.8160734596</v>
      </c>
      <c r="N82" s="185">
        <f t="shared" si="169"/>
        <v>5495645.8160734596</v>
      </c>
      <c r="O82" s="185">
        <f t="shared" si="169"/>
        <v>-3647798.97916666</v>
      </c>
      <c r="P82" s="185">
        <f t="shared" si="169"/>
        <v>5981131.0468333401</v>
      </c>
      <c r="Q82" s="185">
        <f t="shared" si="169"/>
        <v>3482561.3677489799</v>
      </c>
      <c r="R82" s="185">
        <f t="shared" si="169"/>
        <v>-12143656.9454601</v>
      </c>
      <c r="S82" s="185">
        <f t="shared" si="169"/>
        <v>3696092.9895398798</v>
      </c>
      <c r="T82" s="185">
        <f t="shared" si="169"/>
        <v>1696092.9895398801</v>
      </c>
      <c r="U82" s="185">
        <f t="shared" si="169"/>
        <v>-11182358.757716199</v>
      </c>
      <c r="V82" s="185">
        <f t="shared" si="169"/>
        <v>6698279.7997837896</v>
      </c>
      <c r="W82" s="185">
        <f t="shared" si="169"/>
        <v>4698279.7997837896</v>
      </c>
      <c r="X82" s="185">
        <f t="shared" si="169"/>
        <v>-11560503.088489201</v>
      </c>
      <c r="Y82" s="185">
        <f t="shared" si="169"/>
        <v>7682351.3220108496</v>
      </c>
      <c r="Z82" s="185">
        <f t="shared" si="169"/>
        <v>4682351.3220108496</v>
      </c>
      <c r="AA82" s="185">
        <f t="shared" si="169"/>
        <v>-4661328.5139383702</v>
      </c>
      <c r="AB82" s="185">
        <f t="shared" si="169"/>
        <v>8337727.0211616298</v>
      </c>
      <c r="AC82" s="185">
        <f t="shared" si="169"/>
        <v>4174931.9040395198</v>
      </c>
      <c r="AD82" s="185">
        <f t="shared" si="169"/>
        <v>-16117588.654799599</v>
      </c>
      <c r="AE82" s="185">
        <f t="shared" si="169"/>
        <v>5266073.7574503897</v>
      </c>
      <c r="AF82" s="185">
        <f t="shared" si="169"/>
        <v>5266073.7574503897</v>
      </c>
      <c r="AG82" s="185">
        <f t="shared" si="169"/>
        <v>-14819870.349619601</v>
      </c>
      <c r="AH82" s="185">
        <f t="shared" si="169"/>
        <v>6318991.70300538</v>
      </c>
      <c r="AI82" s="185">
        <f t="shared" si="169"/>
        <v>9318991.7030053809</v>
      </c>
      <c r="AJ82" s="185">
        <f t="shared" si="169"/>
        <v>-15330402.184299299</v>
      </c>
      <c r="AK82" s="185">
        <f t="shared" si="169"/>
        <v>5147451.2698756903</v>
      </c>
      <c r="AL82" s="185">
        <f t="shared" si="169"/>
        <v>10647451.2698757</v>
      </c>
      <c r="AM82" s="185">
        <f t="shared" si="169"/>
        <v>6032168.5165421301</v>
      </c>
      <c r="AN82" s="185">
        <f t="shared" si="169"/>
        <v>11532168.516542099</v>
      </c>
      <c r="AO82" s="185">
        <f t="shared" si="169"/>
        <v>5083512.94492443</v>
      </c>
      <c r="AP82" s="185">
        <f t="shared" ref="AP82" si="170">SUM(C82:D82)</f>
        <v>127459.24</v>
      </c>
      <c r="AQ82" s="216">
        <f>SUM(F82:Q82)</f>
        <v>18499319.771253102</v>
      </c>
      <c r="AR82" s="217">
        <f t="shared" ref="AR82" si="171">SUM(R82:AC82)</f>
        <v>2118259.8422663198</v>
      </c>
      <c r="AS82" s="217">
        <f t="shared" ref="AS82" si="172">SUM(AD82:AO82)</f>
        <v>18345022.249953099</v>
      </c>
      <c r="AT82" s="218">
        <f>SUM(AP82:AS82)</f>
        <v>39090061.103472501</v>
      </c>
    </row>
    <row r="83" spans="1:46" ht="15">
      <c r="A83" s="186" t="s">
        <v>197</v>
      </c>
      <c r="B83" s="187"/>
      <c r="C83" s="185">
        <f t="shared" ref="C83:F83" si="173">B83+C82</f>
        <v>127459.24</v>
      </c>
      <c r="D83" s="185">
        <f t="shared" si="173"/>
        <v>127459.24</v>
      </c>
      <c r="E83" s="185">
        <f t="shared" si="173"/>
        <v>127459.24</v>
      </c>
      <c r="F83" s="185">
        <f t="shared" si="173"/>
        <v>437134.22025176702</v>
      </c>
      <c r="G83" s="185">
        <f t="shared" ref="G83" si="174">F83+G82</f>
        <v>2979957.3005035301</v>
      </c>
      <c r="H83" s="185">
        <f t="shared" ref="H83" si="175">G83+H82</f>
        <v>5522780.3807552997</v>
      </c>
      <c r="I83" s="185">
        <f t="shared" ref="I83" si="176">H83+I82</f>
        <v>1044546.73970922</v>
      </c>
      <c r="J83" s="185">
        <f t="shared" ref="J83" si="177">I83+J82</f>
        <v>5811230.54866313</v>
      </c>
      <c r="K83" s="185">
        <f t="shared" ref="K83" si="178">J83+K82</f>
        <v>10577914.357617101</v>
      </c>
      <c r="L83" s="185">
        <f t="shared" ref="L83" si="179">K83+L82</f>
        <v>1819593.94369051</v>
      </c>
      <c r="M83" s="185">
        <f t="shared" ref="M83" si="180">L83+M82</f>
        <v>7315239.75976397</v>
      </c>
      <c r="N83" s="185">
        <f t="shared" ref="N83" si="181">M83+N82</f>
        <v>12810885.5758374</v>
      </c>
      <c r="O83" s="185">
        <f t="shared" ref="O83" si="182">N83+O82</f>
        <v>9163086.5966707692</v>
      </c>
      <c r="P83" s="185">
        <f t="shared" ref="P83" si="183">O83+P82</f>
        <v>15144217.6435041</v>
      </c>
      <c r="Q83" s="185">
        <f t="shared" ref="Q83" si="184">P83+Q82</f>
        <v>18626779.0112531</v>
      </c>
      <c r="R83" s="185">
        <f t="shared" ref="R83" si="185">Q83+R82</f>
        <v>6483122.0657929704</v>
      </c>
      <c r="S83" s="185">
        <f t="shared" ref="S83" si="186">R83+S82</f>
        <v>10179215.055332899</v>
      </c>
      <c r="T83" s="185">
        <f t="shared" ref="T83" si="187">S83+T82</f>
        <v>11875308.044872699</v>
      </c>
      <c r="U83" s="185">
        <f t="shared" ref="U83" si="188">T83+U82</f>
        <v>692949.28715652798</v>
      </c>
      <c r="V83" s="185">
        <f t="shared" ref="V83" si="189">U83+V82</f>
        <v>7391229.08694031</v>
      </c>
      <c r="W83" s="185">
        <f t="shared" ref="W83" si="190">V83+W82</f>
        <v>12089508.8867241</v>
      </c>
      <c r="X83" s="185">
        <f t="shared" ref="X83" si="191">W83+X82</f>
        <v>529005.79823494505</v>
      </c>
      <c r="Y83" s="185">
        <f t="shared" ref="Y83" si="192">X83+Y82</f>
        <v>8211357.1202457901</v>
      </c>
      <c r="Z83" s="185">
        <f t="shared" ref="Z83" si="193">Y83+Z82</f>
        <v>12893708.4422566</v>
      </c>
      <c r="AA83" s="185">
        <f t="shared" ref="AA83" si="194">Z83+AA82</f>
        <v>8232379.9283182696</v>
      </c>
      <c r="AB83" s="185">
        <f t="shared" ref="AB83" si="195">AA83+AB82</f>
        <v>16570106.9494799</v>
      </c>
      <c r="AC83" s="185">
        <f t="shared" ref="AC83" si="196">AB83+AC82</f>
        <v>20745038.853519399</v>
      </c>
      <c r="AD83" s="185">
        <f t="shared" ref="AD83" si="197">AC83+AD82</f>
        <v>4627450.1987198004</v>
      </c>
      <c r="AE83" s="185">
        <f t="shared" ref="AE83" si="198">AD83+AE82</f>
        <v>9893523.9561701901</v>
      </c>
      <c r="AF83" s="185">
        <f t="shared" ref="AF83" si="199">AE83+AF82</f>
        <v>15159597.713620599</v>
      </c>
      <c r="AG83" s="185">
        <f t="shared" ref="AG83" si="200">AF83+AG82</f>
        <v>339727.36400095402</v>
      </c>
      <c r="AH83" s="185">
        <f t="shared" ref="AH83" si="201">AG83+AH82</f>
        <v>6658719.06700633</v>
      </c>
      <c r="AI83" s="185">
        <f t="shared" ref="AI83" si="202">AH83+AI82</f>
        <v>15977710.770011701</v>
      </c>
      <c r="AJ83" s="185">
        <f t="shared" ref="AJ83" si="203">AI83+AJ82</f>
        <v>647308.58571240294</v>
      </c>
      <c r="AK83" s="185">
        <f t="shared" ref="AK83" si="204">AJ83+AK82</f>
        <v>5794759.8555880999</v>
      </c>
      <c r="AL83" s="185">
        <f t="shared" ref="AL83" si="205">AK83+AL82</f>
        <v>16442211.125463801</v>
      </c>
      <c r="AM83" s="185">
        <f t="shared" ref="AM83" si="206">AL83+AM82</f>
        <v>22474379.642005902</v>
      </c>
      <c r="AN83" s="185">
        <f t="shared" ref="AN83" si="207">AM83+AN82</f>
        <v>34006548.158547997</v>
      </c>
      <c r="AO83" s="185">
        <f t="shared" ref="AO83" si="208">AN83+AO82</f>
        <v>39090061.103472501</v>
      </c>
      <c r="AP83" s="185">
        <f>E83</f>
        <v>127459.24</v>
      </c>
      <c r="AQ83" s="219">
        <f>+Q83</f>
        <v>18626779.0112531</v>
      </c>
      <c r="AR83" s="219">
        <f>+AC83</f>
        <v>20745038.853519399</v>
      </c>
      <c r="AS83" s="219">
        <f>+AO83</f>
        <v>39090061.103472501</v>
      </c>
      <c r="AT83" s="219">
        <f>AS83</f>
        <v>39090061.103472501</v>
      </c>
    </row>
    <row r="84" spans="1:46" ht="15">
      <c r="A84" s="70"/>
      <c r="B84" s="71"/>
      <c r="C84" s="83"/>
      <c r="D84" s="84"/>
      <c r="E84" s="83"/>
      <c r="F84" s="84"/>
      <c r="G84" s="87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4"/>
      <c r="AS84" s="84"/>
      <c r="AT84" s="83"/>
    </row>
    <row r="85" spans="1:46" ht="15">
      <c r="A85" s="188" t="s">
        <v>198</v>
      </c>
      <c r="B85" s="189"/>
      <c r="C85" s="185">
        <f t="shared" ref="C85:AO85" si="209">C82/(1+$B$89)^C4</f>
        <v>127459.24</v>
      </c>
      <c r="D85" s="185">
        <f t="shared" si="209"/>
        <v>0</v>
      </c>
      <c r="E85" s="185">
        <f t="shared" si="209"/>
        <v>0</v>
      </c>
      <c r="F85" s="185">
        <f t="shared" si="209"/>
        <v>297755.40457825898</v>
      </c>
      <c r="G85" s="185">
        <f t="shared" si="209"/>
        <v>2413167.8134969198</v>
      </c>
      <c r="H85" s="185">
        <f t="shared" si="209"/>
        <v>2381800.4280665298</v>
      </c>
      <c r="I85" s="185">
        <f t="shared" si="209"/>
        <v>-4140128.4657178102</v>
      </c>
      <c r="J85" s="185">
        <f t="shared" si="209"/>
        <v>4349519.2629816597</v>
      </c>
      <c r="K85" s="185">
        <f t="shared" si="209"/>
        <v>4292982.3547750497</v>
      </c>
      <c r="L85" s="185">
        <f t="shared" si="209"/>
        <v>-7785409.0042963997</v>
      </c>
      <c r="M85" s="185">
        <f t="shared" si="209"/>
        <v>4821666.6753273197</v>
      </c>
      <c r="N85" s="185">
        <f t="shared" si="209"/>
        <v>4758992.5934934998</v>
      </c>
      <c r="O85" s="185">
        <f t="shared" si="209"/>
        <v>-3117776.9052706501</v>
      </c>
      <c r="P85" s="185">
        <f t="shared" si="209"/>
        <v>5045628.8479648903</v>
      </c>
      <c r="Q85" s="185">
        <f t="shared" si="209"/>
        <v>2899670.2046468002</v>
      </c>
      <c r="R85" s="185">
        <f t="shared" si="209"/>
        <v>-9979692.5711065494</v>
      </c>
      <c r="S85" s="185">
        <f t="shared" si="209"/>
        <v>2997977.7595509999</v>
      </c>
      <c r="T85" s="185">
        <f t="shared" si="209"/>
        <v>1357853.8300147899</v>
      </c>
      <c r="U85" s="185">
        <f t="shared" si="209"/>
        <v>-8835978.0586411692</v>
      </c>
      <c r="V85" s="185">
        <f t="shared" si="209"/>
        <v>5223990.0023614904</v>
      </c>
      <c r="W85" s="185">
        <f t="shared" si="209"/>
        <v>3616560.8289048001</v>
      </c>
      <c r="X85" s="185">
        <f t="shared" si="209"/>
        <v>-8783173.7884010002</v>
      </c>
      <c r="Y85" s="185">
        <f t="shared" si="209"/>
        <v>5760852.4345692098</v>
      </c>
      <c r="Z85" s="185">
        <f t="shared" si="209"/>
        <v>3465568.0240358198</v>
      </c>
      <c r="AA85" s="185">
        <f t="shared" si="209"/>
        <v>-3405163.6452176101</v>
      </c>
      <c r="AB85" s="185">
        <f t="shared" si="209"/>
        <v>6011651.4617087301</v>
      </c>
      <c r="AC85" s="185">
        <f t="shared" si="209"/>
        <v>2971073.2722760499</v>
      </c>
      <c r="AD85" s="185">
        <f t="shared" si="209"/>
        <v>-11320924.102009</v>
      </c>
      <c r="AE85" s="185">
        <f t="shared" si="209"/>
        <v>3650787.8250101199</v>
      </c>
      <c r="AF85" s="185">
        <f t="shared" si="209"/>
        <v>3603333.32632537</v>
      </c>
      <c r="AG85" s="185">
        <f t="shared" si="209"/>
        <v>-10008747.888775</v>
      </c>
      <c r="AH85" s="185">
        <f t="shared" si="209"/>
        <v>4212122.3297849204</v>
      </c>
      <c r="AI85" s="185">
        <f t="shared" si="209"/>
        <v>6131122.03385936</v>
      </c>
      <c r="AJ85" s="185">
        <f t="shared" si="209"/>
        <v>-9955026.6885044202</v>
      </c>
      <c r="AK85" s="185">
        <f t="shared" si="209"/>
        <v>3299126.5055900398</v>
      </c>
      <c r="AL85" s="185">
        <f t="shared" si="209"/>
        <v>6735506.0571069196</v>
      </c>
      <c r="AM85" s="185">
        <f t="shared" si="209"/>
        <v>3766308.4131698199</v>
      </c>
      <c r="AN85" s="185">
        <f t="shared" si="209"/>
        <v>7106753.2962316005</v>
      </c>
      <c r="AO85" s="185">
        <f t="shared" si="209"/>
        <v>3092018.1765807802</v>
      </c>
      <c r="AP85" s="185">
        <f t="shared" ref="AP85" si="210">SUM(C85:D85)</f>
        <v>127459.24</v>
      </c>
      <c r="AQ85" s="216">
        <f>SUM(F85:Q85)</f>
        <v>16217869.210046099</v>
      </c>
      <c r="AR85" s="217">
        <f t="shared" ref="AR85" si="211">SUM(R85:AC85)</f>
        <v>401519.55005555402</v>
      </c>
      <c r="AS85" s="217">
        <f t="shared" ref="AS85" si="212">SUM(AD85:AO85)</f>
        <v>10312379.2843704</v>
      </c>
      <c r="AT85" s="218">
        <f>SUM(AP85:AS85)</f>
        <v>27059227.2844721</v>
      </c>
    </row>
    <row r="86" spans="1:46" ht="15">
      <c r="A86" s="190" t="s">
        <v>199</v>
      </c>
      <c r="B86" s="191"/>
      <c r="C86" s="185">
        <f>C85</f>
        <v>127459.24</v>
      </c>
      <c r="D86" s="185">
        <f t="shared" ref="D86:G86" si="213">C86+D85</f>
        <v>127459.24</v>
      </c>
      <c r="E86" s="185">
        <f t="shared" si="213"/>
        <v>127459.24</v>
      </c>
      <c r="F86" s="185">
        <f t="shared" si="213"/>
        <v>425214.64457825897</v>
      </c>
      <c r="G86" s="185">
        <f t="shared" si="213"/>
        <v>2838382.4580751802</v>
      </c>
      <c r="H86" s="185">
        <f t="shared" ref="H86:AO86" si="214">G86+H85</f>
        <v>5220182.88614171</v>
      </c>
      <c r="I86" s="185">
        <f t="shared" si="214"/>
        <v>1080054.4204239</v>
      </c>
      <c r="J86" s="185">
        <f t="shared" si="214"/>
        <v>5429573.6834055698</v>
      </c>
      <c r="K86" s="185">
        <f t="shared" si="214"/>
        <v>9722556.0381806102</v>
      </c>
      <c r="L86" s="185">
        <f t="shared" si="214"/>
        <v>1937147.03388421</v>
      </c>
      <c r="M86" s="185">
        <f t="shared" si="214"/>
        <v>6758813.7092115302</v>
      </c>
      <c r="N86" s="185">
        <f t="shared" si="214"/>
        <v>11517806.302704999</v>
      </c>
      <c r="O86" s="185">
        <f t="shared" si="214"/>
        <v>8400029.3974343892</v>
      </c>
      <c r="P86" s="185">
        <f t="shared" si="214"/>
        <v>13445658.2453993</v>
      </c>
      <c r="Q86" s="185">
        <f t="shared" si="214"/>
        <v>16345328.4500461</v>
      </c>
      <c r="R86" s="185">
        <f t="shared" si="214"/>
        <v>6365635.8789395299</v>
      </c>
      <c r="S86" s="185">
        <f t="shared" si="214"/>
        <v>9363613.6384905204</v>
      </c>
      <c r="T86" s="185">
        <f t="shared" si="214"/>
        <v>10721467.468505301</v>
      </c>
      <c r="U86" s="185">
        <f t="shared" si="214"/>
        <v>1885489.40986414</v>
      </c>
      <c r="V86" s="185">
        <f t="shared" si="214"/>
        <v>7109479.4122256301</v>
      </c>
      <c r="W86" s="185">
        <f t="shared" si="214"/>
        <v>10726040.2411304</v>
      </c>
      <c r="X86" s="185">
        <f t="shared" si="214"/>
        <v>1942866.45272943</v>
      </c>
      <c r="Y86" s="185">
        <f t="shared" si="214"/>
        <v>7703718.8872986399</v>
      </c>
      <c r="Z86" s="185">
        <f t="shared" si="214"/>
        <v>11169286.9113345</v>
      </c>
      <c r="AA86" s="185">
        <f t="shared" si="214"/>
        <v>7764123.2661168603</v>
      </c>
      <c r="AB86" s="185">
        <f t="shared" si="214"/>
        <v>13775774.727825601</v>
      </c>
      <c r="AC86" s="185">
        <f t="shared" si="214"/>
        <v>16746848.0001016</v>
      </c>
      <c r="AD86" s="185">
        <f t="shared" si="214"/>
        <v>5425923.8980925903</v>
      </c>
      <c r="AE86" s="185">
        <f t="shared" si="214"/>
        <v>9076711.7231027</v>
      </c>
      <c r="AF86" s="185">
        <f t="shared" si="214"/>
        <v>12680045.0494281</v>
      </c>
      <c r="AG86" s="185">
        <f t="shared" si="214"/>
        <v>2671297.1606530501</v>
      </c>
      <c r="AH86" s="185">
        <f t="shared" si="214"/>
        <v>6883419.4904379696</v>
      </c>
      <c r="AI86" s="185">
        <f t="shared" si="214"/>
        <v>13014541.524297301</v>
      </c>
      <c r="AJ86" s="185">
        <f t="shared" si="214"/>
        <v>3059514.8357929201</v>
      </c>
      <c r="AK86" s="185">
        <f t="shared" si="214"/>
        <v>6358641.3413829599</v>
      </c>
      <c r="AL86" s="185">
        <f t="shared" si="214"/>
        <v>13094147.3984899</v>
      </c>
      <c r="AM86" s="185">
        <f t="shared" si="214"/>
        <v>16860455.811659701</v>
      </c>
      <c r="AN86" s="185">
        <f t="shared" si="214"/>
        <v>23967209.107891299</v>
      </c>
      <c r="AO86" s="185">
        <f t="shared" si="214"/>
        <v>27059227.2844721</v>
      </c>
      <c r="AP86" s="185">
        <f>E86</f>
        <v>127459.24</v>
      </c>
      <c r="AQ86" s="219">
        <f>+Q86</f>
        <v>16345328.4500461</v>
      </c>
      <c r="AR86" s="219">
        <f>+AC86</f>
        <v>16746848.0001016</v>
      </c>
      <c r="AS86" s="219">
        <f>+AO86</f>
        <v>27059227.2844721</v>
      </c>
      <c r="AT86" s="219">
        <f>+AS86</f>
        <v>27059227.2844721</v>
      </c>
    </row>
    <row r="87" spans="1:46" ht="15">
      <c r="A87" s="70"/>
      <c r="B87" s="72"/>
      <c r="C87" s="84"/>
      <c r="D87" s="84"/>
      <c r="E87" s="84"/>
      <c r="F87" s="84"/>
      <c r="G87" s="84"/>
      <c r="H87" s="84"/>
      <c r="I87" s="213"/>
      <c r="J87" s="213"/>
      <c r="K87" s="60"/>
    </row>
    <row r="88" spans="1:46" ht="15">
      <c r="A88" s="70" t="s">
        <v>200</v>
      </c>
      <c r="B88" s="192">
        <v>0.17</v>
      </c>
      <c r="F88" s="84"/>
      <c r="G88" s="84"/>
      <c r="H88" s="84"/>
      <c r="I88" s="213"/>
      <c r="J88" s="213"/>
      <c r="K88" s="60"/>
    </row>
    <row r="89" spans="1:46" ht="15">
      <c r="A89" s="70" t="s">
        <v>201</v>
      </c>
      <c r="B89" s="193">
        <f>(1+B88)^(1/12)-1</f>
        <v>1.3169611131462301E-2</v>
      </c>
      <c r="C89" s="84"/>
      <c r="D89" s="84"/>
      <c r="E89" s="84"/>
      <c r="F89" s="84"/>
      <c r="G89" s="84"/>
      <c r="H89" s="84"/>
      <c r="I89" s="213"/>
      <c r="J89" s="213"/>
      <c r="K89" s="60"/>
    </row>
    <row r="90" spans="1:46" ht="15">
      <c r="A90" s="70"/>
      <c r="B90" s="72"/>
      <c r="C90" s="84"/>
      <c r="D90" s="84"/>
      <c r="E90" s="84"/>
      <c r="F90" s="84"/>
      <c r="G90" s="84"/>
      <c r="H90" s="84"/>
      <c r="I90" s="213"/>
      <c r="J90" s="213"/>
      <c r="K90" s="60"/>
    </row>
    <row r="91" spans="1:46" ht="15">
      <c r="A91" s="108" t="s">
        <v>53</v>
      </c>
      <c r="B91" s="194">
        <f>AT85</f>
        <v>27059227.2844721</v>
      </c>
      <c r="C91" s="84"/>
      <c r="D91" s="84"/>
      <c r="E91" s="84"/>
      <c r="F91" s="84"/>
      <c r="G91" s="84"/>
      <c r="H91" s="84"/>
      <c r="I91" s="213"/>
      <c r="J91" s="213"/>
      <c r="K91" s="60"/>
    </row>
    <row r="92" spans="1:46" ht="15">
      <c r="A92" s="108"/>
      <c r="B92" s="195"/>
      <c r="C92" s="84"/>
      <c r="D92" s="84"/>
      <c r="E92" s="84"/>
      <c r="F92" s="84"/>
      <c r="G92" s="84"/>
      <c r="H92" s="84"/>
      <c r="I92" s="213"/>
      <c r="J92" s="213"/>
      <c r="K92" s="60"/>
    </row>
    <row r="93" spans="1:46" ht="15">
      <c r="A93" s="173" t="s">
        <v>202</v>
      </c>
      <c r="B93" s="192">
        <f>IRR(C93:G93)</f>
        <v>1.20254394089922</v>
      </c>
      <c r="C93" s="196">
        <f>-C72</f>
        <v>-7500000</v>
      </c>
      <c r="D93" s="197">
        <f>AP67</f>
        <v>127459.24</v>
      </c>
      <c r="E93" s="197">
        <f t="shared" ref="E93:G93" si="215">AQ67</f>
        <v>18626779.0112531</v>
      </c>
      <c r="F93" s="197">
        <f t="shared" si="215"/>
        <v>20745038.853519399</v>
      </c>
      <c r="G93" s="197">
        <f t="shared" si="215"/>
        <v>39090061.103472501</v>
      </c>
      <c r="H93" s="84"/>
      <c r="I93" s="213"/>
      <c r="J93" s="213"/>
      <c r="K93" s="60"/>
    </row>
    <row r="94" spans="1:46" ht="15">
      <c r="A94" s="173"/>
      <c r="B94" s="198"/>
      <c r="C94" s="84"/>
      <c r="D94" s="84"/>
      <c r="E94" s="84"/>
      <c r="F94" s="84"/>
      <c r="G94" s="84"/>
      <c r="H94" s="84"/>
      <c r="I94" s="213"/>
      <c r="J94" s="213"/>
      <c r="K94" s="60"/>
    </row>
    <row r="95" spans="1:46" ht="15.6">
      <c r="A95" s="199" t="s">
        <v>203</v>
      </c>
      <c r="B95" s="200" t="e">
        <f>MATCH(0,D83:AT83)+6</f>
        <v>#N/A</v>
      </c>
      <c r="C95" s="84"/>
      <c r="D95" s="84"/>
      <c r="E95" s="84"/>
      <c r="F95" s="84"/>
      <c r="G95" s="84"/>
      <c r="H95" s="84"/>
      <c r="I95" s="213"/>
      <c r="J95" s="213"/>
      <c r="K95" s="60"/>
    </row>
    <row r="96" spans="1:46" ht="15">
      <c r="A96" s="201"/>
      <c r="B96" s="201"/>
      <c r="C96" s="84"/>
      <c r="D96" s="84"/>
      <c r="E96" s="84"/>
      <c r="F96" s="84"/>
      <c r="G96" s="84"/>
      <c r="H96" s="84"/>
      <c r="I96" s="213"/>
      <c r="J96" s="213"/>
      <c r="K96" s="60"/>
    </row>
    <row r="97" spans="1:11" ht="15.6">
      <c r="A97" s="199" t="s">
        <v>204</v>
      </c>
      <c r="B97" s="200" t="e">
        <f>MATCH(0,D86:AT86)+3</f>
        <v>#N/A</v>
      </c>
      <c r="C97" s="84"/>
      <c r="D97" s="84"/>
      <c r="E97" s="84"/>
      <c r="F97" s="84"/>
      <c r="G97" s="84"/>
      <c r="H97" s="84"/>
      <c r="I97" s="213"/>
      <c r="J97" s="213"/>
      <c r="K97" s="60"/>
    </row>
    <row r="98" spans="1:11" ht="15">
      <c r="A98" s="173"/>
      <c r="B98" s="202"/>
      <c r="C98" s="84"/>
      <c r="D98" s="84"/>
      <c r="E98" s="84"/>
      <c r="F98" s="84"/>
      <c r="G98" s="84"/>
      <c r="H98" s="84"/>
      <c r="I98" s="213"/>
      <c r="J98" s="213"/>
      <c r="K98" s="60"/>
    </row>
    <row r="99" spans="1:11" ht="15">
      <c r="A99" s="203" t="s">
        <v>55</v>
      </c>
      <c r="B99" s="204">
        <f>AT82/AT72</f>
        <v>1.8614314811177399</v>
      </c>
      <c r="C99" s="84"/>
      <c r="D99" s="84"/>
      <c r="E99" s="84"/>
      <c r="F99" s="84"/>
      <c r="G99" s="84"/>
      <c r="H99" s="84"/>
      <c r="I99" s="213"/>
      <c r="J99" s="213"/>
      <c r="K99" s="60"/>
    </row>
    <row r="100" spans="1:11" ht="15">
      <c r="A100" s="70"/>
      <c r="B100" s="72"/>
      <c r="C100" s="84"/>
      <c r="D100" s="84"/>
      <c r="E100" s="84"/>
      <c r="F100" s="84"/>
      <c r="G100" s="84"/>
      <c r="H100" s="84"/>
      <c r="I100" s="213"/>
      <c r="J100" s="213"/>
      <c r="K100" s="60"/>
    </row>
    <row r="101" spans="1:11" ht="15">
      <c r="A101" s="70"/>
      <c r="B101" s="72"/>
      <c r="C101" s="84"/>
      <c r="D101" s="84"/>
      <c r="E101" s="84"/>
      <c r="F101" s="84"/>
      <c r="G101" s="84"/>
      <c r="H101" s="84"/>
      <c r="I101" s="60"/>
      <c r="J101" s="60"/>
      <c r="K101" s="60"/>
    </row>
    <row r="102" spans="1:11" ht="15">
      <c r="A102" s="205"/>
      <c r="B102" s="206"/>
      <c r="C102" s="207"/>
      <c r="D102" s="207"/>
      <c r="E102" s="207"/>
      <c r="F102" s="207"/>
      <c r="G102" s="207"/>
      <c r="H102" s="207"/>
      <c r="I102" s="60"/>
      <c r="J102" s="60"/>
      <c r="K102" s="60"/>
    </row>
    <row r="103" spans="1:11" ht="15">
      <c r="A103" s="205"/>
      <c r="B103" s="206"/>
      <c r="C103" s="207"/>
      <c r="D103" s="207"/>
      <c r="E103" s="207"/>
      <c r="F103" s="207"/>
      <c r="G103" s="207"/>
      <c r="H103" s="207"/>
      <c r="I103" s="60"/>
      <c r="J103" s="60"/>
      <c r="K103" s="60"/>
    </row>
    <row r="104" spans="1:11" ht="15">
      <c r="A104" s="205"/>
      <c r="B104" s="206"/>
      <c r="C104" s="207"/>
      <c r="D104" s="207"/>
      <c r="E104" s="207"/>
      <c r="F104" s="207"/>
      <c r="G104" s="207"/>
      <c r="H104" s="207"/>
      <c r="I104" s="60"/>
      <c r="J104" s="60"/>
      <c r="K104" s="60"/>
    </row>
    <row r="105" spans="1:11" ht="15">
      <c r="A105" s="208"/>
      <c r="B105" s="209"/>
      <c r="C105" s="209"/>
      <c r="D105" s="209"/>
      <c r="E105" s="209"/>
      <c r="F105" s="209"/>
      <c r="G105" s="209"/>
      <c r="H105" s="210"/>
    </row>
    <row r="106" spans="1:11" ht="15">
      <c r="A106" s="208"/>
      <c r="B106" s="209"/>
      <c r="C106" s="209"/>
      <c r="D106" s="209"/>
      <c r="E106" s="209"/>
      <c r="F106" s="209"/>
      <c r="G106" s="209"/>
      <c r="H106" s="210"/>
    </row>
    <row r="107" spans="1:11" ht="15">
      <c r="A107" s="208"/>
      <c r="B107" s="209"/>
      <c r="C107" s="209"/>
      <c r="D107" s="209"/>
      <c r="E107" s="209"/>
      <c r="F107" s="209"/>
      <c r="G107" s="209"/>
      <c r="H107" s="210"/>
    </row>
    <row r="108" spans="1:11" ht="15">
      <c r="A108" s="208"/>
      <c r="B108" s="209"/>
      <c r="C108" s="209"/>
      <c r="D108" s="209"/>
      <c r="E108" s="209"/>
      <c r="F108" s="209"/>
      <c r="G108" s="209"/>
      <c r="H108" s="210"/>
    </row>
    <row r="109" spans="1:11" ht="15">
      <c r="A109" s="208"/>
      <c r="B109" s="209"/>
      <c r="C109" s="209"/>
      <c r="D109" s="209"/>
      <c r="E109" s="209"/>
      <c r="F109" s="209"/>
      <c r="G109" s="209"/>
      <c r="H109" s="210"/>
    </row>
    <row r="110" spans="1:11" ht="15">
      <c r="A110" s="208"/>
      <c r="B110" s="209"/>
      <c r="C110" s="209"/>
      <c r="D110" s="209"/>
      <c r="E110" s="209"/>
      <c r="F110" s="209"/>
      <c r="G110" s="209"/>
      <c r="H110" s="210"/>
    </row>
    <row r="111" spans="1:11" ht="15">
      <c r="A111" s="208"/>
      <c r="B111" s="209"/>
      <c r="C111" s="209"/>
      <c r="D111" s="209"/>
      <c r="E111" s="209"/>
      <c r="F111" s="209"/>
      <c r="G111" s="209"/>
      <c r="H111" s="210"/>
    </row>
    <row r="112" spans="1:11" ht="15">
      <c r="A112" s="208"/>
      <c r="B112" s="209"/>
      <c r="C112" s="209"/>
      <c r="D112" s="209"/>
      <c r="E112" s="209"/>
      <c r="F112" s="209"/>
      <c r="G112" s="209"/>
      <c r="H112" s="210"/>
    </row>
    <row r="113" spans="1:8" ht="15">
      <c r="A113" s="208"/>
      <c r="B113" s="209"/>
      <c r="C113" s="209"/>
      <c r="D113" s="209"/>
      <c r="E113" s="209"/>
      <c r="F113" s="209"/>
      <c r="G113" s="209"/>
      <c r="H113" s="210"/>
    </row>
    <row r="114" spans="1:8" ht="13.2">
      <c r="A114" s="211"/>
      <c r="B114" s="212"/>
      <c r="C114" s="212"/>
      <c r="D114" s="212"/>
      <c r="E114" s="212"/>
      <c r="F114" s="212"/>
      <c r="G114" s="212"/>
    </row>
    <row r="115" spans="1:8" ht="13.2">
      <c r="A115" s="211"/>
      <c r="B115" s="212"/>
      <c r="C115" s="212"/>
      <c r="D115" s="212"/>
      <c r="E115" s="212"/>
      <c r="F115" s="212"/>
      <c r="G115" s="212"/>
    </row>
    <row r="116" spans="1:8" ht="13.2">
      <c r="A116" s="211"/>
      <c r="B116" s="212"/>
      <c r="C116" s="212"/>
      <c r="D116" s="212"/>
      <c r="E116" s="212"/>
      <c r="F116" s="212"/>
      <c r="G116" s="212"/>
    </row>
    <row r="117" spans="1:8" ht="13.2">
      <c r="A117" s="211"/>
      <c r="B117" s="212"/>
      <c r="C117" s="212"/>
      <c r="D117" s="212"/>
      <c r="E117" s="212"/>
      <c r="F117" s="212"/>
      <c r="G117" s="212"/>
    </row>
    <row r="118" spans="1:8" ht="13.2">
      <c r="A118" s="211"/>
      <c r="B118" s="212"/>
      <c r="C118" s="212"/>
      <c r="D118" s="212"/>
      <c r="E118" s="212"/>
      <c r="F118" s="212"/>
      <c r="G118" s="212"/>
    </row>
    <row r="119" spans="1:8" ht="13.2">
      <c r="A119" s="211"/>
      <c r="B119" s="212"/>
      <c r="C119" s="212"/>
      <c r="D119" s="212"/>
      <c r="E119" s="212"/>
      <c r="F119" s="212"/>
      <c r="G119" s="212"/>
    </row>
    <row r="120" spans="1:8" ht="13.2">
      <c r="A120" s="211"/>
      <c r="B120" s="212"/>
      <c r="C120" s="212"/>
      <c r="D120" s="212"/>
      <c r="E120" s="212"/>
      <c r="F120" s="212"/>
      <c r="G120" s="212"/>
    </row>
    <row r="121" spans="1:8" ht="13.2">
      <c r="A121" s="211"/>
      <c r="B121" s="212"/>
      <c r="C121" s="212"/>
      <c r="D121" s="212"/>
      <c r="E121" s="212"/>
      <c r="F121" s="212"/>
      <c r="G121" s="212"/>
    </row>
    <row r="122" spans="1:8" ht="13.2">
      <c r="A122" s="211"/>
      <c r="B122" s="212"/>
      <c r="C122" s="212"/>
      <c r="D122" s="212"/>
      <c r="E122" s="212"/>
      <c r="F122" s="212"/>
      <c r="G122" s="212"/>
    </row>
    <row r="123" spans="1:8" ht="13.2">
      <c r="A123" s="211"/>
      <c r="B123" s="212"/>
      <c r="C123" s="212"/>
      <c r="D123" s="212"/>
      <c r="E123" s="212"/>
      <c r="F123" s="212"/>
      <c r="G123" s="212"/>
    </row>
    <row r="124" spans="1:8" ht="13.2">
      <c r="A124" s="211"/>
      <c r="B124" s="212"/>
      <c r="C124" s="212"/>
      <c r="D124" s="212"/>
      <c r="E124" s="212"/>
      <c r="F124" s="212"/>
      <c r="G124" s="212"/>
    </row>
    <row r="125" spans="1:8" ht="13.2">
      <c r="A125" s="211"/>
      <c r="B125" s="212"/>
      <c r="C125" s="212"/>
      <c r="D125" s="212"/>
      <c r="E125" s="212"/>
      <c r="F125" s="212"/>
      <c r="G125" s="212"/>
    </row>
    <row r="126" spans="1:8" ht="13.2">
      <c r="A126" s="211"/>
      <c r="B126" s="212"/>
      <c r="C126" s="212"/>
      <c r="D126" s="212"/>
      <c r="E126" s="212"/>
      <c r="F126" s="212"/>
      <c r="G126" s="212"/>
    </row>
    <row r="127" spans="1:8" ht="13.2">
      <c r="A127" s="211"/>
      <c r="B127" s="212"/>
      <c r="C127" s="212"/>
      <c r="D127" s="212"/>
      <c r="E127" s="212"/>
      <c r="F127" s="212"/>
      <c r="G127" s="212"/>
    </row>
    <row r="128" spans="1:8" ht="13.2">
      <c r="A128" s="211"/>
      <c r="B128" s="212"/>
      <c r="C128" s="212"/>
      <c r="D128" s="212"/>
      <c r="E128" s="212"/>
      <c r="F128" s="212"/>
      <c r="G128" s="212"/>
    </row>
    <row r="129" spans="1:7" ht="13.2">
      <c r="A129" s="211"/>
      <c r="B129" s="212"/>
      <c r="C129" s="212"/>
      <c r="D129" s="212"/>
      <c r="E129" s="212"/>
      <c r="F129" s="212"/>
      <c r="G129" s="212"/>
    </row>
    <row r="130" spans="1:7" ht="13.2">
      <c r="A130" s="211"/>
      <c r="B130" s="212"/>
      <c r="C130" s="212"/>
      <c r="D130" s="212"/>
      <c r="E130" s="212"/>
      <c r="F130" s="212"/>
      <c r="G130" s="212"/>
    </row>
    <row r="131" spans="1:7" ht="13.2">
      <c r="A131" s="211"/>
      <c r="B131" s="212"/>
      <c r="C131" s="212"/>
      <c r="D131" s="212"/>
      <c r="E131" s="212"/>
      <c r="F131" s="212"/>
      <c r="G131" s="212"/>
    </row>
    <row r="132" spans="1:7" ht="13.2">
      <c r="A132" s="211"/>
      <c r="B132" s="212"/>
      <c r="C132" s="212"/>
      <c r="D132" s="212"/>
      <c r="E132" s="212"/>
      <c r="F132" s="212"/>
      <c r="G132" s="212"/>
    </row>
    <row r="133" spans="1:7" ht="13.2">
      <c r="A133" s="211"/>
      <c r="B133" s="212"/>
      <c r="C133" s="212"/>
      <c r="D133" s="212"/>
      <c r="E133" s="212"/>
      <c r="F133" s="212"/>
      <c r="G133" s="212"/>
    </row>
    <row r="134" spans="1:7" ht="13.2">
      <c r="A134" s="211"/>
      <c r="B134" s="212"/>
      <c r="C134" s="212"/>
      <c r="D134" s="212"/>
      <c r="E134" s="212"/>
      <c r="F134" s="212"/>
      <c r="G134" s="212"/>
    </row>
    <row r="135" spans="1:7" ht="13.2">
      <c r="A135" s="211"/>
      <c r="B135" s="212"/>
      <c r="C135" s="212"/>
      <c r="D135" s="212"/>
      <c r="E135" s="212"/>
      <c r="F135" s="212"/>
      <c r="G135" s="212"/>
    </row>
    <row r="136" spans="1:7" ht="13.2">
      <c r="A136" s="211"/>
      <c r="B136" s="212"/>
      <c r="C136" s="212"/>
      <c r="D136" s="212"/>
      <c r="E136" s="212"/>
      <c r="F136" s="212"/>
      <c r="G136" s="212"/>
    </row>
    <row r="137" spans="1:7" ht="13.2">
      <c r="A137" s="211"/>
      <c r="B137" s="212"/>
      <c r="C137" s="212"/>
      <c r="D137" s="212"/>
      <c r="E137" s="212"/>
      <c r="F137" s="212"/>
      <c r="G137" s="212"/>
    </row>
    <row r="138" spans="1:7" ht="13.2">
      <c r="A138" s="211"/>
      <c r="B138" s="212"/>
      <c r="C138" s="212"/>
      <c r="D138" s="212"/>
      <c r="E138" s="212"/>
      <c r="F138" s="212"/>
      <c r="G138" s="212"/>
    </row>
    <row r="139" spans="1:7" ht="13.2">
      <c r="A139" s="211"/>
      <c r="B139" s="212"/>
      <c r="C139" s="212"/>
      <c r="D139" s="212"/>
      <c r="E139" s="212"/>
      <c r="F139" s="212"/>
      <c r="G139" s="212"/>
    </row>
    <row r="140" spans="1:7" ht="13.2">
      <c r="A140" s="211"/>
      <c r="B140" s="212"/>
      <c r="C140" s="212"/>
      <c r="D140" s="212"/>
      <c r="E140" s="212"/>
      <c r="F140" s="212"/>
      <c r="G140" s="212"/>
    </row>
    <row r="141" spans="1:7" ht="13.2">
      <c r="A141" s="211"/>
      <c r="B141" s="212"/>
      <c r="C141" s="212"/>
      <c r="D141" s="212"/>
      <c r="E141" s="212"/>
      <c r="F141" s="212"/>
      <c r="G141" s="212"/>
    </row>
    <row r="142" spans="1:7" ht="13.2">
      <c r="A142" s="211"/>
      <c r="B142" s="212"/>
      <c r="C142" s="212"/>
      <c r="D142" s="212"/>
      <c r="E142" s="212"/>
      <c r="F142" s="212"/>
      <c r="G142" s="212"/>
    </row>
    <row r="143" spans="1:7" ht="13.2">
      <c r="A143" s="211"/>
      <c r="B143" s="212"/>
      <c r="C143" s="212"/>
      <c r="D143" s="212"/>
      <c r="E143" s="212"/>
      <c r="F143" s="212"/>
      <c r="G143" s="212"/>
    </row>
    <row r="144" spans="1:7" ht="13.2">
      <c r="A144" s="211"/>
      <c r="B144" s="212"/>
      <c r="C144" s="212"/>
      <c r="D144" s="212"/>
      <c r="E144" s="212"/>
      <c r="F144" s="212"/>
      <c r="G144" s="212"/>
    </row>
    <row r="145" spans="1:7" ht="13.2">
      <c r="A145" s="211"/>
      <c r="B145" s="212"/>
      <c r="C145" s="212"/>
      <c r="D145" s="212"/>
      <c r="E145" s="212"/>
      <c r="F145" s="212"/>
      <c r="G145" s="212"/>
    </row>
    <row r="146" spans="1:7" ht="13.2">
      <c r="A146" s="211"/>
      <c r="B146" s="212"/>
      <c r="C146" s="212"/>
      <c r="D146" s="212"/>
      <c r="E146" s="212"/>
      <c r="F146" s="212"/>
      <c r="G146" s="212"/>
    </row>
    <row r="147" spans="1:7" ht="13.2">
      <c r="A147" s="211"/>
      <c r="B147" s="212"/>
      <c r="C147" s="212"/>
      <c r="D147" s="212"/>
      <c r="E147" s="212"/>
      <c r="F147" s="212"/>
      <c r="G147" s="212"/>
    </row>
    <row r="148" spans="1:7" ht="13.2">
      <c r="A148" s="211"/>
      <c r="B148" s="212"/>
      <c r="C148" s="212"/>
      <c r="D148" s="212"/>
      <c r="E148" s="212"/>
      <c r="F148" s="212"/>
      <c r="G148" s="212"/>
    </row>
    <row r="149" spans="1:7" ht="13.2">
      <c r="A149" s="211"/>
      <c r="B149" s="212"/>
      <c r="C149" s="212"/>
      <c r="D149" s="212"/>
      <c r="E149" s="212"/>
      <c r="F149" s="212"/>
      <c r="G149" s="212"/>
    </row>
    <row r="150" spans="1:7" ht="13.2">
      <c r="A150" s="211"/>
      <c r="B150" s="212"/>
      <c r="C150" s="212"/>
      <c r="D150" s="212"/>
      <c r="E150" s="212"/>
      <c r="F150" s="212"/>
      <c r="G150" s="212"/>
    </row>
    <row r="151" spans="1:7" ht="13.2">
      <c r="A151" s="211"/>
      <c r="B151" s="212"/>
      <c r="C151" s="212"/>
      <c r="D151" s="212"/>
      <c r="E151" s="212"/>
      <c r="F151" s="212"/>
      <c r="G151" s="212"/>
    </row>
    <row r="152" spans="1:7" ht="13.2">
      <c r="A152" s="211"/>
      <c r="B152" s="212"/>
      <c r="C152" s="212"/>
      <c r="D152" s="212"/>
      <c r="E152" s="212"/>
      <c r="F152" s="212"/>
      <c r="G152" s="212"/>
    </row>
    <row r="153" spans="1:7" ht="13.2">
      <c r="A153" s="211"/>
      <c r="B153" s="212"/>
      <c r="C153" s="212"/>
      <c r="D153" s="212"/>
      <c r="E153" s="212"/>
      <c r="F153" s="212"/>
      <c r="G153" s="212"/>
    </row>
    <row r="154" spans="1:7" ht="13.2">
      <c r="A154" s="211"/>
      <c r="B154" s="212"/>
      <c r="C154" s="212"/>
      <c r="D154" s="212"/>
      <c r="E154" s="212"/>
      <c r="F154" s="212"/>
      <c r="G154" s="212"/>
    </row>
    <row r="155" spans="1:7" ht="13.2">
      <c r="A155" s="211"/>
      <c r="B155" s="212"/>
      <c r="C155" s="212"/>
      <c r="D155" s="212"/>
      <c r="E155" s="212"/>
      <c r="F155" s="212"/>
      <c r="G155" s="212"/>
    </row>
    <row r="156" spans="1:7" ht="13.2">
      <c r="A156" s="211"/>
      <c r="B156" s="212"/>
      <c r="C156" s="212"/>
      <c r="D156" s="212"/>
      <c r="E156" s="212"/>
      <c r="F156" s="212"/>
      <c r="G156" s="212"/>
    </row>
    <row r="157" spans="1:7" ht="13.2">
      <c r="A157" s="211"/>
      <c r="B157" s="212"/>
      <c r="C157" s="212"/>
      <c r="D157" s="212"/>
      <c r="E157" s="212"/>
      <c r="F157" s="212"/>
      <c r="G157" s="212"/>
    </row>
    <row r="158" spans="1:7" ht="13.2">
      <c r="A158" s="211"/>
      <c r="B158" s="212"/>
      <c r="C158" s="212"/>
      <c r="D158" s="212"/>
      <c r="E158" s="212"/>
      <c r="F158" s="212"/>
      <c r="G158" s="212"/>
    </row>
    <row r="159" spans="1:7" ht="13.2">
      <c r="A159" s="211"/>
      <c r="B159" s="212"/>
      <c r="C159" s="212"/>
      <c r="D159" s="212"/>
      <c r="E159" s="212"/>
      <c r="F159" s="212"/>
      <c r="G159" s="212"/>
    </row>
    <row r="160" spans="1:7" ht="13.2">
      <c r="A160" s="211"/>
      <c r="B160" s="212"/>
      <c r="C160" s="212"/>
      <c r="D160" s="212"/>
      <c r="E160" s="212"/>
      <c r="F160" s="212"/>
      <c r="G160" s="212"/>
    </row>
    <row r="161" spans="1:7" ht="13.2">
      <c r="A161" s="211"/>
      <c r="B161" s="212"/>
      <c r="C161" s="212"/>
      <c r="D161" s="212"/>
      <c r="E161" s="212"/>
      <c r="F161" s="212"/>
      <c r="G161" s="212"/>
    </row>
    <row r="162" spans="1:7" ht="13.2">
      <c r="A162" s="211"/>
      <c r="B162" s="212"/>
      <c r="C162" s="212"/>
      <c r="D162" s="212"/>
      <c r="E162" s="212"/>
      <c r="F162" s="212"/>
      <c r="G162" s="212"/>
    </row>
    <row r="163" spans="1:7" ht="13.2">
      <c r="A163" s="211"/>
      <c r="B163" s="212"/>
      <c r="C163" s="212"/>
      <c r="D163" s="212"/>
      <c r="E163" s="212"/>
      <c r="F163" s="212"/>
      <c r="G163" s="212"/>
    </row>
    <row r="164" spans="1:7" ht="13.2">
      <c r="A164" s="211"/>
      <c r="B164" s="212"/>
      <c r="C164" s="212"/>
      <c r="D164" s="212"/>
      <c r="E164" s="212"/>
      <c r="F164" s="212"/>
      <c r="G164" s="212"/>
    </row>
    <row r="165" spans="1:7" ht="13.2">
      <c r="A165" s="211"/>
      <c r="B165" s="212"/>
      <c r="C165" s="212"/>
      <c r="D165" s="212"/>
      <c r="E165" s="212"/>
      <c r="F165" s="212"/>
      <c r="G165" s="212"/>
    </row>
    <row r="166" spans="1:7" ht="13.2">
      <c r="A166" s="211"/>
      <c r="B166" s="212"/>
      <c r="C166" s="212"/>
      <c r="D166" s="212"/>
      <c r="E166" s="212"/>
      <c r="F166" s="212"/>
      <c r="G166" s="212"/>
    </row>
    <row r="167" spans="1:7" ht="13.2">
      <c r="A167" s="211"/>
      <c r="B167" s="212"/>
      <c r="C167" s="212"/>
      <c r="D167" s="212"/>
      <c r="E167" s="212"/>
      <c r="F167" s="212"/>
      <c r="G167" s="212"/>
    </row>
    <row r="168" spans="1:7" ht="13.2">
      <c r="A168" s="211"/>
      <c r="B168" s="212"/>
      <c r="C168" s="212"/>
      <c r="D168" s="212"/>
      <c r="E168" s="212"/>
      <c r="F168" s="212"/>
      <c r="G168" s="212"/>
    </row>
    <row r="169" spans="1:7" ht="13.2">
      <c r="A169" s="211"/>
      <c r="B169" s="212"/>
      <c r="C169" s="212"/>
      <c r="D169" s="212"/>
      <c r="E169" s="212"/>
      <c r="F169" s="212"/>
      <c r="G169" s="212"/>
    </row>
    <row r="170" spans="1:7" ht="13.2">
      <c r="A170" s="211"/>
      <c r="B170" s="212"/>
      <c r="C170" s="212"/>
      <c r="D170" s="212"/>
      <c r="E170" s="212"/>
      <c r="F170" s="212"/>
      <c r="G170" s="212"/>
    </row>
    <row r="171" spans="1:7" ht="13.2">
      <c r="A171" s="211"/>
      <c r="B171" s="212"/>
      <c r="C171" s="212"/>
      <c r="D171" s="212"/>
      <c r="E171" s="212"/>
      <c r="F171" s="212"/>
      <c r="G171" s="212"/>
    </row>
    <row r="172" spans="1:7" ht="13.2">
      <c r="A172" s="211"/>
      <c r="B172" s="212"/>
      <c r="C172" s="212"/>
      <c r="D172" s="212"/>
      <c r="E172" s="212"/>
      <c r="F172" s="212"/>
      <c r="G172" s="212"/>
    </row>
    <row r="173" spans="1:7" ht="13.2">
      <c r="A173" s="211"/>
      <c r="B173" s="212"/>
      <c r="C173" s="212"/>
      <c r="D173" s="212"/>
      <c r="E173" s="212"/>
      <c r="F173" s="212"/>
      <c r="G173" s="212"/>
    </row>
    <row r="174" spans="1:7" ht="13.2">
      <c r="A174" s="211"/>
      <c r="B174" s="212"/>
      <c r="C174" s="212"/>
      <c r="D174" s="212"/>
      <c r="E174" s="212"/>
      <c r="F174" s="212"/>
      <c r="G174" s="212"/>
    </row>
    <row r="175" spans="1:7" ht="13.2">
      <c r="A175" s="211"/>
      <c r="B175" s="212"/>
      <c r="C175" s="212"/>
      <c r="D175" s="212"/>
      <c r="E175" s="212"/>
      <c r="F175" s="212"/>
      <c r="G175" s="212"/>
    </row>
    <row r="176" spans="1:7" ht="13.2">
      <c r="A176" s="211"/>
      <c r="B176" s="212"/>
      <c r="C176" s="212"/>
      <c r="D176" s="212"/>
      <c r="E176" s="212"/>
      <c r="F176" s="212"/>
      <c r="G176" s="212"/>
    </row>
    <row r="177" spans="1:7" ht="13.2">
      <c r="A177" s="211"/>
      <c r="B177" s="212"/>
      <c r="C177" s="212"/>
      <c r="D177" s="212"/>
      <c r="E177" s="212"/>
      <c r="F177" s="212"/>
      <c r="G177" s="212"/>
    </row>
    <row r="178" spans="1:7" ht="13.2">
      <c r="A178" s="211"/>
      <c r="B178" s="212"/>
      <c r="C178" s="212"/>
      <c r="D178" s="212"/>
      <c r="E178" s="212"/>
      <c r="F178" s="212"/>
      <c r="G178" s="212"/>
    </row>
    <row r="179" spans="1:7" ht="13.2">
      <c r="A179" s="211"/>
      <c r="B179" s="212"/>
      <c r="C179" s="212"/>
      <c r="D179" s="212"/>
      <c r="E179" s="212"/>
      <c r="F179" s="212"/>
      <c r="G179" s="212"/>
    </row>
    <row r="180" spans="1:7" ht="13.2">
      <c r="A180" s="211"/>
      <c r="B180" s="212"/>
      <c r="C180" s="212"/>
      <c r="D180" s="212"/>
      <c r="E180" s="212"/>
      <c r="F180" s="212"/>
      <c r="G180" s="212"/>
    </row>
    <row r="181" spans="1:7" ht="13.2">
      <c r="A181" s="211"/>
      <c r="B181" s="212"/>
      <c r="C181" s="212"/>
      <c r="D181" s="212"/>
      <c r="E181" s="212"/>
      <c r="F181" s="212"/>
      <c r="G181" s="212"/>
    </row>
    <row r="182" spans="1:7" ht="13.2">
      <c r="A182" s="211"/>
      <c r="B182" s="212"/>
      <c r="C182" s="212"/>
      <c r="D182" s="212"/>
      <c r="E182" s="212"/>
      <c r="F182" s="212"/>
      <c r="G182" s="212"/>
    </row>
    <row r="183" spans="1:7" ht="13.2">
      <c r="A183" s="211"/>
      <c r="B183" s="212"/>
      <c r="C183" s="212"/>
      <c r="D183" s="212"/>
      <c r="E183" s="212"/>
      <c r="F183" s="212"/>
      <c r="G183" s="212"/>
    </row>
    <row r="184" spans="1:7" ht="13.2">
      <c r="A184" s="211"/>
      <c r="B184" s="212"/>
      <c r="C184" s="212"/>
      <c r="D184" s="212"/>
      <c r="E184" s="212"/>
      <c r="F184" s="212"/>
      <c r="G184" s="212"/>
    </row>
    <row r="185" spans="1:7" ht="13.2">
      <c r="A185" s="211"/>
      <c r="B185" s="212"/>
      <c r="C185" s="212"/>
      <c r="D185" s="212"/>
      <c r="E185" s="212"/>
      <c r="F185" s="212"/>
      <c r="G185" s="212"/>
    </row>
    <row r="186" spans="1:7" ht="13.2">
      <c r="A186" s="211"/>
      <c r="B186" s="212"/>
      <c r="C186" s="212"/>
      <c r="D186" s="212"/>
      <c r="E186" s="212"/>
      <c r="F186" s="212"/>
      <c r="G186" s="212"/>
    </row>
    <row r="187" spans="1:7" ht="13.2">
      <c r="A187" s="211"/>
      <c r="B187" s="212"/>
      <c r="C187" s="212"/>
      <c r="D187" s="212"/>
      <c r="E187" s="212"/>
      <c r="F187" s="212"/>
      <c r="G187" s="212"/>
    </row>
    <row r="188" spans="1:7" ht="13.2">
      <c r="A188" s="211"/>
      <c r="B188" s="212"/>
      <c r="C188" s="212"/>
      <c r="D188" s="212"/>
      <c r="E188" s="212"/>
      <c r="F188" s="212"/>
      <c r="G188" s="212"/>
    </row>
    <row r="189" spans="1:7" ht="13.2">
      <c r="A189" s="211"/>
      <c r="B189" s="212"/>
      <c r="C189" s="212"/>
      <c r="D189" s="212"/>
      <c r="E189" s="212"/>
      <c r="F189" s="212"/>
      <c r="G189" s="212"/>
    </row>
    <row r="190" spans="1:7" ht="13.2">
      <c r="A190" s="211"/>
      <c r="B190" s="212"/>
      <c r="C190" s="212"/>
      <c r="D190" s="212"/>
      <c r="E190" s="212"/>
      <c r="F190" s="212"/>
      <c r="G190" s="212"/>
    </row>
    <row r="191" spans="1:7" ht="13.2">
      <c r="A191" s="211"/>
      <c r="B191" s="212"/>
      <c r="C191" s="212"/>
      <c r="D191" s="212"/>
      <c r="E191" s="212"/>
      <c r="F191" s="212"/>
      <c r="G191" s="212"/>
    </row>
    <row r="192" spans="1:7" ht="13.2">
      <c r="A192" s="211"/>
      <c r="B192" s="212"/>
      <c r="C192" s="212"/>
      <c r="D192" s="212"/>
      <c r="E192" s="212"/>
      <c r="F192" s="212"/>
      <c r="G192" s="212"/>
    </row>
    <row r="193" spans="1:7" ht="13.2">
      <c r="A193" s="211"/>
      <c r="B193" s="212"/>
      <c r="C193" s="212"/>
      <c r="D193" s="212"/>
      <c r="E193" s="212"/>
      <c r="F193" s="212"/>
      <c r="G193" s="212"/>
    </row>
    <row r="194" spans="1:7" ht="13.2">
      <c r="A194" s="211"/>
      <c r="B194" s="212"/>
      <c r="C194" s="212"/>
      <c r="D194" s="212"/>
      <c r="E194" s="212"/>
      <c r="F194" s="212"/>
      <c r="G194" s="212"/>
    </row>
    <row r="195" spans="1:7" ht="13.2">
      <c r="A195" s="211"/>
      <c r="B195" s="212"/>
      <c r="C195" s="212"/>
      <c r="D195" s="212"/>
      <c r="E195" s="212"/>
      <c r="F195" s="212"/>
      <c r="G195" s="212"/>
    </row>
    <row r="196" spans="1:7" ht="13.2">
      <c r="A196" s="211"/>
      <c r="B196" s="212"/>
      <c r="C196" s="212"/>
      <c r="D196" s="212"/>
      <c r="E196" s="212"/>
      <c r="F196" s="212"/>
      <c r="G196" s="212"/>
    </row>
    <row r="197" spans="1:7" ht="13.2">
      <c r="A197" s="211"/>
      <c r="B197" s="212"/>
      <c r="C197" s="212"/>
      <c r="D197" s="212"/>
      <c r="E197" s="212"/>
      <c r="F197" s="212"/>
      <c r="G197" s="212"/>
    </row>
    <row r="198" spans="1:7" ht="13.2">
      <c r="A198" s="211"/>
      <c r="B198" s="212"/>
      <c r="C198" s="212"/>
      <c r="D198" s="212"/>
      <c r="E198" s="212"/>
      <c r="F198" s="212"/>
      <c r="G198" s="212"/>
    </row>
    <row r="199" spans="1:7" ht="13.2">
      <c r="A199" s="211"/>
      <c r="B199" s="212"/>
      <c r="C199" s="212"/>
      <c r="D199" s="212"/>
      <c r="E199" s="212"/>
      <c r="F199" s="212"/>
      <c r="G199" s="212"/>
    </row>
    <row r="200" spans="1:7" ht="13.2">
      <c r="A200" s="211"/>
      <c r="B200" s="212"/>
      <c r="C200" s="212"/>
      <c r="D200" s="212"/>
      <c r="E200" s="212"/>
      <c r="F200" s="212"/>
      <c r="G200" s="212"/>
    </row>
    <row r="201" spans="1:7" ht="13.2">
      <c r="A201" s="211"/>
      <c r="B201" s="212"/>
      <c r="C201" s="212"/>
      <c r="D201" s="212"/>
      <c r="E201" s="212"/>
      <c r="F201" s="212"/>
      <c r="G201" s="212"/>
    </row>
    <row r="202" spans="1:7" ht="13.2">
      <c r="A202" s="211"/>
      <c r="B202" s="212"/>
      <c r="C202" s="212"/>
      <c r="D202" s="212"/>
      <c r="E202" s="212"/>
      <c r="F202" s="212"/>
      <c r="G202" s="212"/>
    </row>
    <row r="203" spans="1:7" ht="13.2">
      <c r="A203" s="211"/>
      <c r="B203" s="212"/>
      <c r="C203" s="212"/>
      <c r="D203" s="212"/>
      <c r="E203" s="212"/>
      <c r="F203" s="212"/>
      <c r="G203" s="212"/>
    </row>
    <row r="204" spans="1:7" ht="13.2">
      <c r="A204" s="211"/>
      <c r="B204" s="212"/>
      <c r="C204" s="212"/>
      <c r="D204" s="212"/>
      <c r="E204" s="212"/>
      <c r="F204" s="212"/>
      <c r="G204" s="212"/>
    </row>
    <row r="205" spans="1:7" ht="13.2">
      <c r="A205" s="211"/>
      <c r="B205" s="212"/>
      <c r="C205" s="212"/>
      <c r="D205" s="212"/>
      <c r="E205" s="212"/>
      <c r="F205" s="212"/>
      <c r="G205" s="212"/>
    </row>
    <row r="206" spans="1:7" ht="13.2">
      <c r="A206" s="211"/>
      <c r="B206" s="212"/>
      <c r="C206" s="212"/>
      <c r="D206" s="212"/>
      <c r="E206" s="212"/>
      <c r="F206" s="212"/>
      <c r="G206" s="212"/>
    </row>
    <row r="207" spans="1:7" ht="13.2">
      <c r="A207" s="211"/>
      <c r="B207" s="212"/>
      <c r="C207" s="212"/>
      <c r="D207" s="212"/>
      <c r="E207" s="212"/>
      <c r="F207" s="212"/>
      <c r="G207" s="212"/>
    </row>
    <row r="208" spans="1:7" ht="13.2">
      <c r="A208" s="211"/>
      <c r="B208" s="212"/>
      <c r="C208" s="212"/>
      <c r="D208" s="212"/>
      <c r="E208" s="212"/>
      <c r="F208" s="212"/>
      <c r="G208" s="212"/>
    </row>
    <row r="209" spans="1:7" ht="13.2">
      <c r="A209" s="211"/>
      <c r="B209" s="212"/>
      <c r="C209" s="212"/>
      <c r="D209" s="212"/>
      <c r="E209" s="212"/>
      <c r="F209" s="212"/>
      <c r="G209" s="212"/>
    </row>
    <row r="210" spans="1:7" ht="13.2">
      <c r="A210" s="211"/>
      <c r="B210" s="212"/>
      <c r="C210" s="212"/>
      <c r="D210" s="212"/>
      <c r="E210" s="212"/>
      <c r="F210" s="212"/>
      <c r="G210" s="212"/>
    </row>
    <row r="211" spans="1:7" ht="13.2">
      <c r="A211" s="211"/>
      <c r="B211" s="212"/>
      <c r="C211" s="212"/>
      <c r="D211" s="212"/>
      <c r="E211" s="212"/>
      <c r="F211" s="212"/>
      <c r="G211" s="212"/>
    </row>
    <row r="212" spans="1:7" ht="13.2">
      <c r="A212" s="211"/>
      <c r="B212" s="212"/>
      <c r="C212" s="212"/>
      <c r="D212" s="212"/>
      <c r="E212" s="212"/>
      <c r="F212" s="212"/>
      <c r="G212" s="212"/>
    </row>
    <row r="213" spans="1:7" ht="13.2">
      <c r="A213" s="211"/>
      <c r="B213" s="212"/>
      <c r="C213" s="212"/>
      <c r="D213" s="212"/>
      <c r="E213" s="212"/>
      <c r="F213" s="212"/>
      <c r="G213" s="212"/>
    </row>
    <row r="214" spans="1:7" ht="13.2">
      <c r="A214" s="211"/>
      <c r="B214" s="212"/>
      <c r="C214" s="212"/>
      <c r="D214" s="212"/>
      <c r="E214" s="212"/>
      <c r="F214" s="212"/>
      <c r="G214" s="212"/>
    </row>
    <row r="215" spans="1:7" ht="13.2">
      <c r="A215" s="211"/>
      <c r="B215" s="212"/>
      <c r="C215" s="212"/>
      <c r="D215" s="212"/>
      <c r="E215" s="212"/>
      <c r="F215" s="212"/>
      <c r="G215" s="212"/>
    </row>
    <row r="216" spans="1:7" ht="13.2">
      <c r="A216" s="211"/>
      <c r="B216" s="212"/>
      <c r="C216" s="212"/>
      <c r="D216" s="212"/>
      <c r="E216" s="212"/>
      <c r="F216" s="212"/>
      <c r="G216" s="212"/>
    </row>
    <row r="217" spans="1:7" ht="13.2">
      <c r="A217" s="211"/>
      <c r="B217" s="212"/>
      <c r="C217" s="212"/>
      <c r="D217" s="212"/>
      <c r="E217" s="212"/>
      <c r="F217" s="212"/>
      <c r="G217" s="212"/>
    </row>
    <row r="218" spans="1:7" ht="13.2">
      <c r="A218" s="211"/>
      <c r="B218" s="212"/>
      <c r="C218" s="212"/>
      <c r="D218" s="212"/>
      <c r="E218" s="212"/>
      <c r="F218" s="212"/>
      <c r="G218" s="212"/>
    </row>
    <row r="219" spans="1:7" ht="13.2">
      <c r="A219" s="211"/>
      <c r="B219" s="212"/>
      <c r="C219" s="212"/>
      <c r="D219" s="212"/>
      <c r="E219" s="212"/>
      <c r="F219" s="212"/>
      <c r="G219" s="212"/>
    </row>
    <row r="220" spans="1:7" ht="13.2">
      <c r="A220" s="211"/>
      <c r="B220" s="212"/>
      <c r="C220" s="212"/>
      <c r="D220" s="212"/>
      <c r="E220" s="212"/>
      <c r="F220" s="212"/>
      <c r="G220" s="212"/>
    </row>
    <row r="221" spans="1:7" ht="13.2">
      <c r="A221" s="211"/>
      <c r="B221" s="212"/>
      <c r="C221" s="212"/>
      <c r="D221" s="212"/>
      <c r="E221" s="212"/>
      <c r="F221" s="212"/>
      <c r="G221" s="212"/>
    </row>
    <row r="222" spans="1:7" ht="13.2">
      <c r="A222" s="211"/>
      <c r="B222" s="212"/>
      <c r="C222" s="212"/>
      <c r="D222" s="212"/>
      <c r="E222" s="212"/>
      <c r="F222" s="212"/>
      <c r="G222" s="212"/>
    </row>
    <row r="223" spans="1:7" ht="13.2">
      <c r="A223" s="211"/>
      <c r="B223" s="212"/>
      <c r="C223" s="212"/>
      <c r="D223" s="212"/>
      <c r="E223" s="212"/>
      <c r="F223" s="212"/>
      <c r="G223" s="212"/>
    </row>
    <row r="224" spans="1:7" ht="13.2">
      <c r="A224" s="211"/>
      <c r="B224" s="212"/>
      <c r="C224" s="212"/>
      <c r="D224" s="212"/>
      <c r="E224" s="212"/>
      <c r="F224" s="212"/>
      <c r="G224" s="212"/>
    </row>
    <row r="225" spans="1:7" ht="13.2">
      <c r="A225" s="211"/>
      <c r="B225" s="212"/>
      <c r="C225" s="212"/>
      <c r="D225" s="212"/>
      <c r="E225" s="212"/>
      <c r="F225" s="212"/>
      <c r="G225" s="212"/>
    </row>
    <row r="226" spans="1:7" ht="13.2">
      <c r="A226" s="211"/>
      <c r="B226" s="212"/>
      <c r="C226" s="212"/>
      <c r="D226" s="212"/>
      <c r="E226" s="212"/>
      <c r="F226" s="212"/>
      <c r="G226" s="212"/>
    </row>
    <row r="227" spans="1:7" ht="13.2">
      <c r="A227" s="211"/>
      <c r="B227" s="212"/>
      <c r="C227" s="212"/>
      <c r="D227" s="212"/>
      <c r="E227" s="212"/>
      <c r="F227" s="212"/>
      <c r="G227" s="212"/>
    </row>
    <row r="228" spans="1:7" ht="13.2">
      <c r="A228" s="211"/>
      <c r="B228" s="212"/>
      <c r="C228" s="212"/>
      <c r="D228" s="212"/>
      <c r="E228" s="212"/>
      <c r="F228" s="212"/>
      <c r="G228" s="212"/>
    </row>
    <row r="229" spans="1:7" ht="13.2">
      <c r="A229" s="211"/>
      <c r="B229" s="212"/>
      <c r="C229" s="212"/>
      <c r="D229" s="212"/>
      <c r="E229" s="212"/>
      <c r="F229" s="212"/>
      <c r="G229" s="212"/>
    </row>
    <row r="230" spans="1:7" ht="13.2">
      <c r="A230" s="211"/>
      <c r="B230" s="212"/>
      <c r="C230" s="212"/>
      <c r="D230" s="212"/>
      <c r="E230" s="212"/>
      <c r="F230" s="212"/>
      <c r="G230" s="212"/>
    </row>
    <row r="231" spans="1:7" ht="13.2">
      <c r="A231" s="211"/>
      <c r="B231" s="212"/>
      <c r="C231" s="212"/>
      <c r="D231" s="212"/>
      <c r="E231" s="212"/>
      <c r="F231" s="212"/>
      <c r="G231" s="212"/>
    </row>
    <row r="232" spans="1:7" ht="13.2">
      <c r="A232" s="211"/>
      <c r="B232" s="212"/>
      <c r="C232" s="212"/>
      <c r="D232" s="212"/>
      <c r="E232" s="212"/>
      <c r="F232" s="212"/>
      <c r="G232" s="212"/>
    </row>
    <row r="233" spans="1:7" ht="13.2">
      <c r="A233" s="211"/>
      <c r="B233" s="212"/>
      <c r="C233" s="212"/>
      <c r="D233" s="212"/>
      <c r="E233" s="212"/>
      <c r="F233" s="212"/>
      <c r="G233" s="212"/>
    </row>
    <row r="234" spans="1:7" ht="13.2">
      <c r="A234" s="211"/>
      <c r="B234" s="212"/>
      <c r="C234" s="212"/>
      <c r="D234" s="212"/>
      <c r="E234" s="212"/>
      <c r="F234" s="212"/>
      <c r="G234" s="212"/>
    </row>
    <row r="235" spans="1:7" ht="13.2">
      <c r="A235" s="211"/>
      <c r="B235" s="212"/>
      <c r="C235" s="212"/>
      <c r="D235" s="212"/>
      <c r="E235" s="212"/>
      <c r="F235" s="212"/>
      <c r="G235" s="212"/>
    </row>
    <row r="236" spans="1:7" ht="13.2">
      <c r="A236" s="211"/>
      <c r="B236" s="212"/>
      <c r="C236" s="212"/>
      <c r="D236" s="212"/>
      <c r="E236" s="212"/>
      <c r="F236" s="212"/>
      <c r="G236" s="212"/>
    </row>
    <row r="237" spans="1:7" ht="13.2">
      <c r="A237" s="211"/>
      <c r="B237" s="212"/>
      <c r="C237" s="212"/>
      <c r="D237" s="212"/>
      <c r="E237" s="212"/>
      <c r="F237" s="212"/>
      <c r="G237" s="212"/>
    </row>
    <row r="238" spans="1:7" ht="13.2">
      <c r="A238" s="211"/>
      <c r="B238" s="212"/>
      <c r="C238" s="212"/>
      <c r="D238" s="212"/>
      <c r="E238" s="212"/>
      <c r="F238" s="212"/>
      <c r="G238" s="212"/>
    </row>
    <row r="239" spans="1:7" ht="13.2">
      <c r="A239" s="211"/>
      <c r="B239" s="212"/>
      <c r="C239" s="212"/>
      <c r="D239" s="212"/>
      <c r="E239" s="212"/>
      <c r="F239" s="212"/>
      <c r="G239" s="212"/>
    </row>
    <row r="240" spans="1:7" ht="13.2">
      <c r="A240" s="211"/>
      <c r="B240" s="212"/>
      <c r="C240" s="212"/>
      <c r="D240" s="212"/>
      <c r="E240" s="212"/>
      <c r="F240" s="212"/>
      <c r="G240" s="212"/>
    </row>
    <row r="241" spans="1:7" ht="13.2">
      <c r="A241" s="211"/>
      <c r="B241" s="212"/>
      <c r="C241" s="212"/>
      <c r="D241" s="212"/>
      <c r="E241" s="212"/>
      <c r="F241" s="212"/>
      <c r="G241" s="212"/>
    </row>
    <row r="242" spans="1:7" ht="13.2">
      <c r="A242" s="211"/>
      <c r="B242" s="212"/>
      <c r="C242" s="212"/>
      <c r="D242" s="212"/>
      <c r="E242" s="212"/>
      <c r="F242" s="212"/>
      <c r="G242" s="212"/>
    </row>
    <row r="243" spans="1:7" ht="13.2">
      <c r="A243" s="211"/>
      <c r="B243" s="212"/>
      <c r="C243" s="212"/>
      <c r="D243" s="212"/>
      <c r="E243" s="212"/>
      <c r="F243" s="212"/>
      <c r="G243" s="212"/>
    </row>
    <row r="244" spans="1:7" ht="13.2">
      <c r="A244" s="211"/>
      <c r="B244" s="212"/>
      <c r="C244" s="212"/>
      <c r="D244" s="212"/>
      <c r="E244" s="212"/>
      <c r="F244" s="212"/>
      <c r="G244" s="212"/>
    </row>
    <row r="245" spans="1:7" ht="13.2">
      <c r="A245" s="211"/>
      <c r="B245" s="212"/>
      <c r="C245" s="212"/>
      <c r="D245" s="212"/>
      <c r="E245" s="212"/>
      <c r="F245" s="212"/>
      <c r="G245" s="212"/>
    </row>
    <row r="246" spans="1:7" ht="13.2">
      <c r="A246" s="211"/>
      <c r="B246" s="212"/>
      <c r="C246" s="212"/>
      <c r="D246" s="212"/>
      <c r="E246" s="212"/>
      <c r="F246" s="212"/>
      <c r="G246" s="212"/>
    </row>
    <row r="247" spans="1:7" ht="13.2">
      <c r="A247" s="211"/>
      <c r="B247" s="212"/>
      <c r="C247" s="212"/>
      <c r="D247" s="212"/>
      <c r="E247" s="212"/>
      <c r="F247" s="212"/>
      <c r="G247" s="212"/>
    </row>
    <row r="248" spans="1:7" ht="13.2">
      <c r="A248" s="211"/>
      <c r="B248" s="212"/>
      <c r="C248" s="212"/>
      <c r="D248" s="212"/>
      <c r="E248" s="212"/>
      <c r="F248" s="212"/>
      <c r="G248" s="212"/>
    </row>
    <row r="249" spans="1:7" ht="13.2">
      <c r="A249" s="211"/>
      <c r="B249" s="212"/>
      <c r="C249" s="212"/>
      <c r="D249" s="212"/>
      <c r="E249" s="212"/>
      <c r="F249" s="212"/>
      <c r="G249" s="212"/>
    </row>
    <row r="250" spans="1:7" ht="13.2">
      <c r="A250" s="211"/>
      <c r="B250" s="212"/>
      <c r="C250" s="212"/>
      <c r="D250" s="212"/>
      <c r="E250" s="212"/>
      <c r="F250" s="212"/>
      <c r="G250" s="212"/>
    </row>
    <row r="251" spans="1:7" ht="13.2">
      <c r="A251" s="211"/>
      <c r="B251" s="212"/>
      <c r="C251" s="212"/>
      <c r="D251" s="212"/>
      <c r="E251" s="212"/>
      <c r="F251" s="212"/>
      <c r="G251" s="212"/>
    </row>
    <row r="252" spans="1:7" ht="13.2">
      <c r="A252" s="211"/>
      <c r="B252" s="212"/>
      <c r="C252" s="212"/>
      <c r="D252" s="212"/>
      <c r="E252" s="212"/>
      <c r="F252" s="212"/>
      <c r="G252" s="212"/>
    </row>
    <row r="253" spans="1:7" ht="13.2">
      <c r="A253" s="211"/>
      <c r="B253" s="212"/>
      <c r="C253" s="212"/>
      <c r="D253" s="212"/>
      <c r="E253" s="212"/>
      <c r="F253" s="212"/>
      <c r="G253" s="212"/>
    </row>
    <row r="254" spans="1:7" ht="13.2">
      <c r="A254" s="211"/>
      <c r="B254" s="212"/>
      <c r="C254" s="212"/>
      <c r="D254" s="212"/>
      <c r="E254" s="212"/>
      <c r="F254" s="212"/>
      <c r="G254" s="212"/>
    </row>
    <row r="255" spans="1:7" ht="13.2">
      <c r="A255" s="211"/>
      <c r="B255" s="212"/>
      <c r="C255" s="212"/>
      <c r="D255" s="212"/>
      <c r="E255" s="212"/>
      <c r="F255" s="212"/>
      <c r="G255" s="212"/>
    </row>
    <row r="256" spans="1:7" ht="13.2">
      <c r="A256" s="211"/>
      <c r="B256" s="212"/>
      <c r="C256" s="212"/>
      <c r="D256" s="212"/>
      <c r="E256" s="212"/>
      <c r="F256" s="212"/>
      <c r="G256" s="212"/>
    </row>
    <row r="257" spans="1:7" ht="13.2">
      <c r="A257" s="211"/>
      <c r="B257" s="212"/>
      <c r="C257" s="212"/>
      <c r="D257" s="212"/>
      <c r="E257" s="212"/>
      <c r="F257" s="212"/>
      <c r="G257" s="212"/>
    </row>
    <row r="258" spans="1:7" ht="13.2">
      <c r="A258" s="211"/>
      <c r="B258" s="212"/>
      <c r="C258" s="212"/>
      <c r="D258" s="212"/>
      <c r="E258" s="212"/>
      <c r="F258" s="212"/>
      <c r="G258" s="212"/>
    </row>
    <row r="259" spans="1:7" ht="13.2">
      <c r="A259" s="211"/>
      <c r="B259" s="212"/>
      <c r="C259" s="212"/>
      <c r="D259" s="212"/>
      <c r="E259" s="212"/>
      <c r="F259" s="212"/>
      <c r="G259" s="212"/>
    </row>
    <row r="260" spans="1:7" ht="13.2">
      <c r="A260" s="211"/>
      <c r="B260" s="212"/>
      <c r="C260" s="212"/>
      <c r="D260" s="212"/>
      <c r="E260" s="212"/>
      <c r="F260" s="212"/>
      <c r="G260" s="212"/>
    </row>
    <row r="261" spans="1:7" ht="13.2">
      <c r="A261" s="211"/>
      <c r="B261" s="212"/>
      <c r="C261" s="212"/>
      <c r="D261" s="212"/>
      <c r="E261" s="212"/>
      <c r="F261" s="212"/>
      <c r="G261" s="212"/>
    </row>
    <row r="262" spans="1:7" ht="13.2">
      <c r="A262" s="211"/>
      <c r="B262" s="212"/>
      <c r="C262" s="212"/>
      <c r="D262" s="212"/>
      <c r="E262" s="212"/>
      <c r="F262" s="212"/>
      <c r="G262" s="212"/>
    </row>
    <row r="263" spans="1:7" ht="13.2">
      <c r="A263" s="211"/>
      <c r="B263" s="212"/>
      <c r="C263" s="212"/>
      <c r="D263" s="212"/>
      <c r="E263" s="212"/>
      <c r="F263" s="212"/>
      <c r="G263" s="212"/>
    </row>
    <row r="264" spans="1:7" ht="13.2">
      <c r="A264" s="211"/>
      <c r="B264" s="212"/>
      <c r="C264" s="212"/>
      <c r="D264" s="212"/>
      <c r="E264" s="212"/>
      <c r="F264" s="212"/>
      <c r="G264" s="212"/>
    </row>
    <row r="265" spans="1:7" ht="13.2">
      <c r="A265" s="211"/>
      <c r="B265" s="212"/>
      <c r="C265" s="212"/>
      <c r="D265" s="212"/>
      <c r="E265" s="212"/>
      <c r="F265" s="212"/>
      <c r="G265" s="212"/>
    </row>
    <row r="266" spans="1:7" ht="13.2">
      <c r="A266" s="211"/>
      <c r="B266" s="212"/>
      <c r="C266" s="212"/>
      <c r="D266" s="212"/>
      <c r="E266" s="212"/>
      <c r="F266" s="212"/>
      <c r="G266" s="212"/>
    </row>
    <row r="267" spans="1:7" ht="13.2">
      <c r="A267" s="211"/>
      <c r="B267" s="212"/>
      <c r="C267" s="212"/>
      <c r="D267" s="212"/>
      <c r="E267" s="212"/>
      <c r="F267" s="212"/>
      <c r="G267" s="212"/>
    </row>
    <row r="268" spans="1:7" ht="13.2">
      <c r="A268" s="211"/>
      <c r="B268" s="212"/>
      <c r="C268" s="212"/>
      <c r="D268" s="212"/>
      <c r="E268" s="212"/>
      <c r="F268" s="212"/>
      <c r="G268" s="212"/>
    </row>
    <row r="269" spans="1:7" ht="13.2">
      <c r="A269" s="211"/>
      <c r="B269" s="212"/>
      <c r="C269" s="212"/>
      <c r="D269" s="212"/>
      <c r="E269" s="212"/>
      <c r="F269" s="212"/>
      <c r="G269" s="212"/>
    </row>
    <row r="270" spans="1:7" ht="13.2">
      <c r="A270" s="211"/>
      <c r="B270" s="212"/>
      <c r="C270" s="212"/>
      <c r="D270" s="212"/>
      <c r="E270" s="212"/>
      <c r="F270" s="212"/>
      <c r="G270" s="212"/>
    </row>
    <row r="271" spans="1:7" ht="13.2">
      <c r="A271" s="211"/>
      <c r="B271" s="212"/>
      <c r="C271" s="212"/>
      <c r="D271" s="212"/>
      <c r="E271" s="212"/>
      <c r="F271" s="212"/>
      <c r="G271" s="212"/>
    </row>
    <row r="272" spans="1:7" ht="13.2">
      <c r="A272" s="211"/>
      <c r="B272" s="212"/>
      <c r="C272" s="212"/>
      <c r="D272" s="212"/>
      <c r="E272" s="212"/>
      <c r="F272" s="212"/>
      <c r="G272" s="212"/>
    </row>
    <row r="273" spans="1:7" ht="13.2">
      <c r="A273" s="211"/>
      <c r="B273" s="212"/>
      <c r="C273" s="212"/>
      <c r="D273" s="212"/>
      <c r="E273" s="212"/>
      <c r="F273" s="212"/>
      <c r="G273" s="212"/>
    </row>
    <row r="274" spans="1:7" ht="13.2">
      <c r="A274" s="211"/>
      <c r="B274" s="212"/>
      <c r="C274" s="212"/>
      <c r="D274" s="212"/>
      <c r="E274" s="212"/>
      <c r="F274" s="212"/>
      <c r="G274" s="212"/>
    </row>
    <row r="275" spans="1:7" ht="13.2">
      <c r="A275" s="211"/>
      <c r="B275" s="212"/>
      <c r="C275" s="212"/>
      <c r="D275" s="212"/>
      <c r="E275" s="212"/>
      <c r="F275" s="212"/>
      <c r="G275" s="212"/>
    </row>
    <row r="276" spans="1:7" ht="13.2">
      <c r="A276" s="211"/>
      <c r="B276" s="212"/>
      <c r="C276" s="212"/>
      <c r="D276" s="212"/>
      <c r="E276" s="212"/>
      <c r="F276" s="212"/>
      <c r="G276" s="212"/>
    </row>
    <row r="277" spans="1:7" ht="13.2">
      <c r="A277" s="211"/>
      <c r="B277" s="212"/>
      <c r="C277" s="212"/>
      <c r="D277" s="212"/>
      <c r="E277" s="212"/>
      <c r="F277" s="212"/>
      <c r="G277" s="212"/>
    </row>
    <row r="278" spans="1:7" ht="13.2">
      <c r="A278" s="211"/>
      <c r="B278" s="212"/>
      <c r="C278" s="212"/>
      <c r="D278" s="212"/>
      <c r="E278" s="212"/>
      <c r="F278" s="212"/>
      <c r="G278" s="212"/>
    </row>
    <row r="279" spans="1:7" ht="13.2">
      <c r="A279" s="211"/>
      <c r="B279" s="212"/>
      <c r="C279" s="212"/>
      <c r="D279" s="212"/>
      <c r="E279" s="212"/>
      <c r="F279" s="212"/>
      <c r="G279" s="212"/>
    </row>
    <row r="280" spans="1:7" ht="13.2">
      <c r="A280" s="211"/>
      <c r="B280" s="212"/>
      <c r="C280" s="212"/>
      <c r="D280" s="212"/>
      <c r="E280" s="212"/>
      <c r="F280" s="212"/>
      <c r="G280" s="212"/>
    </row>
    <row r="281" spans="1:7" ht="13.2">
      <c r="A281" s="211"/>
      <c r="B281" s="212"/>
      <c r="C281" s="212"/>
      <c r="D281" s="212"/>
      <c r="E281" s="212"/>
      <c r="F281" s="212"/>
      <c r="G281" s="212"/>
    </row>
    <row r="282" spans="1:7" ht="13.2">
      <c r="A282" s="211"/>
      <c r="B282" s="212"/>
      <c r="C282" s="212"/>
      <c r="D282" s="212"/>
      <c r="E282" s="212"/>
      <c r="F282" s="212"/>
      <c r="G282" s="212"/>
    </row>
    <row r="283" spans="1:7" ht="13.2">
      <c r="A283" s="211"/>
      <c r="B283" s="212"/>
      <c r="C283" s="212"/>
      <c r="D283" s="212"/>
      <c r="E283" s="212"/>
      <c r="F283" s="212"/>
      <c r="G283" s="212"/>
    </row>
    <row r="284" spans="1:7" ht="13.2">
      <c r="A284" s="211"/>
      <c r="B284" s="212"/>
      <c r="C284" s="212"/>
      <c r="D284" s="212"/>
      <c r="E284" s="212"/>
      <c r="F284" s="212"/>
      <c r="G284" s="212"/>
    </row>
    <row r="285" spans="1:7" ht="13.2">
      <c r="A285" s="211"/>
      <c r="B285" s="212"/>
      <c r="C285" s="212"/>
      <c r="D285" s="212"/>
      <c r="E285" s="212"/>
      <c r="F285" s="212"/>
      <c r="G285" s="212"/>
    </row>
    <row r="286" spans="1:7" ht="13.2">
      <c r="A286" s="211"/>
      <c r="B286" s="212"/>
      <c r="C286" s="212"/>
      <c r="D286" s="212"/>
      <c r="E286" s="212"/>
      <c r="F286" s="212"/>
      <c r="G286" s="212"/>
    </row>
    <row r="287" spans="1:7" ht="13.2">
      <c r="A287" s="211"/>
      <c r="B287" s="212"/>
      <c r="C287" s="212"/>
      <c r="D287" s="212"/>
      <c r="E287" s="212"/>
      <c r="F287" s="212"/>
      <c r="G287" s="212"/>
    </row>
    <row r="288" spans="1:7" ht="13.2">
      <c r="A288" s="211"/>
      <c r="B288" s="212"/>
      <c r="C288" s="212"/>
      <c r="D288" s="212"/>
      <c r="E288" s="212"/>
      <c r="F288" s="212"/>
      <c r="G288" s="212"/>
    </row>
    <row r="289" spans="1:7" ht="13.2">
      <c r="A289" s="211"/>
      <c r="B289" s="212"/>
      <c r="C289" s="212"/>
      <c r="D289" s="212"/>
      <c r="E289" s="212"/>
      <c r="F289" s="212"/>
      <c r="G289" s="212"/>
    </row>
    <row r="290" spans="1:7" ht="13.2">
      <c r="A290" s="211"/>
      <c r="B290" s="212"/>
      <c r="C290" s="212"/>
      <c r="D290" s="212"/>
      <c r="E290" s="212"/>
      <c r="F290" s="212"/>
      <c r="G290" s="212"/>
    </row>
    <row r="291" spans="1:7" ht="13.2">
      <c r="A291" s="211"/>
      <c r="B291" s="212"/>
      <c r="C291" s="212"/>
      <c r="D291" s="212"/>
      <c r="E291" s="212"/>
      <c r="F291" s="212"/>
      <c r="G291" s="212"/>
    </row>
    <row r="292" spans="1:7" ht="13.2">
      <c r="A292" s="211"/>
      <c r="B292" s="212"/>
      <c r="C292" s="212"/>
      <c r="D292" s="212"/>
      <c r="E292" s="212"/>
      <c r="F292" s="212"/>
      <c r="G292" s="212"/>
    </row>
    <row r="293" spans="1:7" ht="13.2">
      <c r="A293" s="211"/>
      <c r="B293" s="212"/>
      <c r="C293" s="212"/>
      <c r="D293" s="212"/>
      <c r="E293" s="212"/>
      <c r="F293" s="212"/>
      <c r="G293" s="212"/>
    </row>
    <row r="294" spans="1:7" ht="13.2">
      <c r="A294" s="211"/>
      <c r="B294" s="212"/>
      <c r="C294" s="212"/>
      <c r="D294" s="212"/>
      <c r="E294" s="212"/>
      <c r="F294" s="212"/>
      <c r="G294" s="212"/>
    </row>
    <row r="295" spans="1:7" ht="13.2">
      <c r="A295" s="211"/>
      <c r="B295" s="212"/>
      <c r="C295" s="212"/>
      <c r="D295" s="212"/>
      <c r="E295" s="212"/>
      <c r="F295" s="212"/>
      <c r="G295" s="212"/>
    </row>
    <row r="296" spans="1:7" ht="13.2">
      <c r="A296" s="211"/>
      <c r="B296" s="212"/>
      <c r="C296" s="212"/>
      <c r="D296" s="212"/>
      <c r="E296" s="212"/>
      <c r="F296" s="212"/>
      <c r="G296" s="212"/>
    </row>
    <row r="297" spans="1:7" ht="13.2">
      <c r="A297" s="211"/>
      <c r="B297" s="212"/>
      <c r="C297" s="212"/>
      <c r="D297" s="212"/>
      <c r="E297" s="212"/>
      <c r="F297" s="212"/>
      <c r="G297" s="212"/>
    </row>
    <row r="298" spans="1:7" ht="13.2">
      <c r="A298" s="211"/>
      <c r="B298" s="212"/>
      <c r="C298" s="212"/>
      <c r="D298" s="212"/>
      <c r="E298" s="212"/>
      <c r="F298" s="212"/>
      <c r="G298" s="212"/>
    </row>
    <row r="299" spans="1:7" ht="13.2">
      <c r="A299" s="211"/>
      <c r="B299" s="212"/>
      <c r="C299" s="212"/>
      <c r="D299" s="212"/>
      <c r="E299" s="212"/>
      <c r="F299" s="212"/>
      <c r="G299" s="212"/>
    </row>
    <row r="300" spans="1:7" ht="13.2">
      <c r="A300" s="211"/>
      <c r="B300" s="212"/>
      <c r="C300" s="212"/>
      <c r="D300" s="212"/>
      <c r="E300" s="212"/>
      <c r="F300" s="212"/>
      <c r="G300" s="212"/>
    </row>
    <row r="301" spans="1:7" ht="13.2">
      <c r="A301" s="211"/>
      <c r="B301" s="212"/>
      <c r="C301" s="212"/>
      <c r="D301" s="212"/>
      <c r="E301" s="212"/>
      <c r="F301" s="212"/>
      <c r="G301" s="212"/>
    </row>
    <row r="302" spans="1:7" ht="13.2">
      <c r="A302" s="211"/>
      <c r="B302" s="212"/>
      <c r="C302" s="212"/>
      <c r="D302" s="212"/>
      <c r="E302" s="212"/>
      <c r="F302" s="212"/>
      <c r="G302" s="212"/>
    </row>
    <row r="303" spans="1:7" ht="13.2">
      <c r="A303" s="211"/>
      <c r="B303" s="212"/>
      <c r="C303" s="212"/>
      <c r="D303" s="212"/>
      <c r="E303" s="212"/>
      <c r="F303" s="212"/>
      <c r="G303" s="212"/>
    </row>
    <row r="304" spans="1:7" ht="13.2">
      <c r="A304" s="211"/>
      <c r="B304" s="212"/>
      <c r="C304" s="212"/>
      <c r="D304" s="212"/>
      <c r="E304" s="212"/>
      <c r="F304" s="212"/>
      <c r="G304" s="212"/>
    </row>
    <row r="305" spans="1:7" ht="13.2">
      <c r="A305" s="211"/>
      <c r="B305" s="212"/>
      <c r="C305" s="212"/>
      <c r="D305" s="212"/>
      <c r="E305" s="212"/>
      <c r="F305" s="212"/>
      <c r="G305" s="212"/>
    </row>
    <row r="306" spans="1:7" ht="13.2">
      <c r="A306" s="211"/>
      <c r="B306" s="212"/>
      <c r="C306" s="212"/>
      <c r="D306" s="212"/>
      <c r="E306" s="212"/>
      <c r="F306" s="212"/>
      <c r="G306" s="212"/>
    </row>
    <row r="307" spans="1:7" ht="13.2">
      <c r="A307" s="211"/>
      <c r="B307" s="212"/>
      <c r="C307" s="212"/>
      <c r="D307" s="212"/>
      <c r="E307" s="212"/>
      <c r="F307" s="212"/>
      <c r="G307" s="212"/>
    </row>
    <row r="308" spans="1:7" ht="13.2">
      <c r="A308" s="211"/>
      <c r="B308" s="212"/>
      <c r="C308" s="212"/>
      <c r="D308" s="212"/>
      <c r="E308" s="212"/>
      <c r="F308" s="212"/>
      <c r="G308" s="212"/>
    </row>
    <row r="309" spans="1:7" ht="13.2">
      <c r="A309" s="211"/>
      <c r="B309" s="212"/>
      <c r="C309" s="212"/>
      <c r="D309" s="212"/>
      <c r="E309" s="212"/>
      <c r="F309" s="212"/>
      <c r="G309" s="212"/>
    </row>
    <row r="310" spans="1:7" ht="13.2">
      <c r="A310" s="211"/>
      <c r="B310" s="212"/>
      <c r="C310" s="212"/>
      <c r="D310" s="212"/>
      <c r="E310" s="212"/>
      <c r="F310" s="212"/>
      <c r="G310" s="212"/>
    </row>
    <row r="311" spans="1:7" ht="13.2">
      <c r="A311" s="211"/>
      <c r="B311" s="212"/>
      <c r="C311" s="212"/>
      <c r="D311" s="212"/>
      <c r="E311" s="212"/>
      <c r="F311" s="212"/>
      <c r="G311" s="212"/>
    </row>
    <row r="312" spans="1:7" ht="13.2">
      <c r="A312" s="211"/>
      <c r="B312" s="212"/>
      <c r="C312" s="212"/>
      <c r="D312" s="212"/>
      <c r="E312" s="212"/>
      <c r="F312" s="212"/>
      <c r="G312" s="212"/>
    </row>
    <row r="313" spans="1:7" ht="13.2">
      <c r="A313" s="211"/>
      <c r="B313" s="212"/>
      <c r="C313" s="212"/>
      <c r="D313" s="212"/>
      <c r="E313" s="212"/>
      <c r="F313" s="212"/>
      <c r="G313" s="212"/>
    </row>
    <row r="314" spans="1:7" ht="13.2">
      <c r="A314" s="211"/>
      <c r="B314" s="212"/>
      <c r="C314" s="212"/>
      <c r="D314" s="212"/>
      <c r="E314" s="212"/>
      <c r="F314" s="212"/>
      <c r="G314" s="212"/>
    </row>
    <row r="315" spans="1:7" ht="13.2">
      <c r="A315" s="211"/>
      <c r="B315" s="212"/>
      <c r="C315" s="212"/>
      <c r="D315" s="212"/>
      <c r="E315" s="212"/>
      <c r="F315" s="212"/>
      <c r="G315" s="212"/>
    </row>
    <row r="316" spans="1:7" ht="13.2">
      <c r="A316" s="211"/>
      <c r="B316" s="212"/>
      <c r="C316" s="212"/>
      <c r="D316" s="212"/>
      <c r="E316" s="212"/>
      <c r="F316" s="212"/>
      <c r="G316" s="212"/>
    </row>
    <row r="317" spans="1:7" ht="13.2">
      <c r="A317" s="211"/>
      <c r="B317" s="212"/>
      <c r="C317" s="212"/>
      <c r="D317" s="212"/>
      <c r="E317" s="212"/>
      <c r="F317" s="212"/>
      <c r="G317" s="212"/>
    </row>
    <row r="318" spans="1:7" ht="13.2">
      <c r="A318" s="211"/>
      <c r="B318" s="212"/>
      <c r="C318" s="212"/>
      <c r="D318" s="212"/>
      <c r="E318" s="212"/>
      <c r="F318" s="212"/>
      <c r="G318" s="212"/>
    </row>
    <row r="319" spans="1:7" ht="13.2">
      <c r="A319" s="211"/>
      <c r="B319" s="212"/>
      <c r="C319" s="212"/>
      <c r="D319" s="212"/>
      <c r="E319" s="212"/>
      <c r="F319" s="212"/>
      <c r="G319" s="212"/>
    </row>
    <row r="320" spans="1:7" ht="13.2">
      <c r="A320" s="211"/>
      <c r="B320" s="212"/>
      <c r="C320" s="212"/>
      <c r="D320" s="212"/>
      <c r="E320" s="212"/>
      <c r="F320" s="212"/>
      <c r="G320" s="212"/>
    </row>
    <row r="321" spans="1:7" ht="13.2">
      <c r="A321" s="211"/>
      <c r="B321" s="212"/>
      <c r="C321" s="212"/>
      <c r="D321" s="212"/>
      <c r="E321" s="212"/>
      <c r="F321" s="212"/>
      <c r="G321" s="212"/>
    </row>
    <row r="322" spans="1:7" ht="13.2">
      <c r="A322" s="211"/>
      <c r="B322" s="212"/>
      <c r="C322" s="212"/>
      <c r="D322" s="212"/>
      <c r="E322" s="212"/>
      <c r="F322" s="212"/>
      <c r="G322" s="212"/>
    </row>
    <row r="323" spans="1:7" ht="13.2">
      <c r="A323" s="211"/>
      <c r="B323" s="212"/>
      <c r="C323" s="212"/>
      <c r="D323" s="212"/>
      <c r="E323" s="212"/>
      <c r="F323" s="212"/>
      <c r="G323" s="212"/>
    </row>
    <row r="324" spans="1:7" ht="13.2">
      <c r="A324" s="211"/>
      <c r="B324" s="212"/>
      <c r="C324" s="212"/>
      <c r="D324" s="212"/>
      <c r="E324" s="212"/>
      <c r="F324" s="212"/>
      <c r="G324" s="212"/>
    </row>
    <row r="325" spans="1:7" ht="13.2">
      <c r="A325" s="211"/>
      <c r="B325" s="212"/>
      <c r="C325" s="212"/>
      <c r="D325" s="212"/>
      <c r="E325" s="212"/>
      <c r="F325" s="212"/>
      <c r="G325" s="212"/>
    </row>
    <row r="326" spans="1:7" ht="13.2">
      <c r="A326" s="211"/>
      <c r="B326" s="212"/>
      <c r="C326" s="212"/>
      <c r="D326" s="212"/>
      <c r="E326" s="212"/>
      <c r="F326" s="212"/>
      <c r="G326" s="212"/>
    </row>
    <row r="327" spans="1:7" ht="13.2">
      <c r="A327" s="211"/>
      <c r="B327" s="212"/>
      <c r="C327" s="212"/>
      <c r="D327" s="212"/>
      <c r="E327" s="212"/>
      <c r="F327" s="212"/>
      <c r="G327" s="212"/>
    </row>
    <row r="328" spans="1:7" ht="13.2">
      <c r="A328" s="211"/>
      <c r="B328" s="212"/>
      <c r="C328" s="212"/>
      <c r="D328" s="212"/>
      <c r="E328" s="212"/>
      <c r="F328" s="212"/>
      <c r="G328" s="212"/>
    </row>
    <row r="329" spans="1:7" ht="13.2">
      <c r="A329" s="211"/>
      <c r="B329" s="212"/>
      <c r="C329" s="212"/>
      <c r="D329" s="212"/>
      <c r="E329" s="212"/>
      <c r="F329" s="212"/>
      <c r="G329" s="212"/>
    </row>
    <row r="330" spans="1:7" ht="13.2">
      <c r="A330" s="211"/>
      <c r="B330" s="212"/>
      <c r="C330" s="212"/>
      <c r="D330" s="212"/>
      <c r="E330" s="212"/>
      <c r="F330" s="212"/>
      <c r="G330" s="212"/>
    </row>
    <row r="331" spans="1:7" ht="13.2">
      <c r="A331" s="211"/>
      <c r="B331" s="212"/>
      <c r="C331" s="212"/>
      <c r="D331" s="212"/>
      <c r="E331" s="212"/>
      <c r="F331" s="212"/>
      <c r="G331" s="212"/>
    </row>
    <row r="332" spans="1:7" ht="13.2">
      <c r="A332" s="211"/>
      <c r="B332" s="212"/>
      <c r="C332" s="212"/>
      <c r="D332" s="212"/>
      <c r="E332" s="212"/>
      <c r="F332" s="212"/>
      <c r="G332" s="212"/>
    </row>
    <row r="333" spans="1:7" ht="13.2">
      <c r="A333" s="211"/>
      <c r="B333" s="212"/>
      <c r="C333" s="212"/>
      <c r="D333" s="212"/>
      <c r="E333" s="212"/>
      <c r="F333" s="212"/>
      <c r="G333" s="212"/>
    </row>
    <row r="334" spans="1:7" ht="13.2">
      <c r="A334" s="211"/>
      <c r="B334" s="212"/>
      <c r="C334" s="212"/>
      <c r="D334" s="212"/>
      <c r="E334" s="212"/>
      <c r="F334" s="212"/>
      <c r="G334" s="212"/>
    </row>
    <row r="335" spans="1:7" ht="13.2">
      <c r="A335" s="211"/>
      <c r="B335" s="212"/>
      <c r="C335" s="212"/>
      <c r="D335" s="212"/>
      <c r="E335" s="212"/>
      <c r="F335" s="212"/>
      <c r="G335" s="212"/>
    </row>
    <row r="336" spans="1:7" ht="13.2">
      <c r="A336" s="211"/>
      <c r="B336" s="212"/>
      <c r="C336" s="212"/>
      <c r="D336" s="212"/>
      <c r="E336" s="212"/>
      <c r="F336" s="212"/>
      <c r="G336" s="212"/>
    </row>
    <row r="337" spans="1:7" ht="13.2">
      <c r="A337" s="211"/>
      <c r="B337" s="212"/>
      <c r="C337" s="212"/>
      <c r="D337" s="212"/>
      <c r="E337" s="212"/>
      <c r="F337" s="212"/>
      <c r="G337" s="212"/>
    </row>
    <row r="338" spans="1:7" ht="13.2">
      <c r="A338" s="211"/>
      <c r="B338" s="212"/>
      <c r="C338" s="212"/>
      <c r="D338" s="212"/>
      <c r="E338" s="212"/>
      <c r="F338" s="212"/>
      <c r="G338" s="212"/>
    </row>
    <row r="339" spans="1:7" ht="13.2">
      <c r="A339" s="211"/>
      <c r="B339" s="212"/>
      <c r="C339" s="212"/>
      <c r="D339" s="212"/>
      <c r="E339" s="212"/>
      <c r="F339" s="212"/>
      <c r="G339" s="212"/>
    </row>
    <row r="340" spans="1:7" ht="13.2">
      <c r="A340" s="211"/>
      <c r="B340" s="212"/>
      <c r="C340" s="212"/>
      <c r="D340" s="212"/>
      <c r="E340" s="212"/>
      <c r="F340" s="212"/>
      <c r="G340" s="212"/>
    </row>
    <row r="341" spans="1:7" ht="13.2">
      <c r="A341" s="211"/>
      <c r="B341" s="212"/>
      <c r="C341" s="212"/>
      <c r="D341" s="212"/>
      <c r="E341" s="212"/>
      <c r="F341" s="212"/>
      <c r="G341" s="212"/>
    </row>
    <row r="342" spans="1:7" ht="13.2">
      <c r="A342" s="211"/>
      <c r="B342" s="212"/>
      <c r="C342" s="212"/>
      <c r="D342" s="212"/>
      <c r="E342" s="212"/>
      <c r="F342" s="212"/>
      <c r="G342" s="212"/>
    </row>
    <row r="343" spans="1:7" ht="13.2">
      <c r="A343" s="211"/>
      <c r="B343" s="212"/>
      <c r="C343" s="212"/>
      <c r="D343" s="212"/>
      <c r="E343" s="212"/>
      <c r="F343" s="212"/>
      <c r="G343" s="212"/>
    </row>
    <row r="344" spans="1:7" ht="13.2">
      <c r="A344" s="211"/>
      <c r="B344" s="212"/>
      <c r="C344" s="212"/>
      <c r="D344" s="212"/>
      <c r="E344" s="212"/>
      <c r="F344" s="212"/>
      <c r="G344" s="212"/>
    </row>
    <row r="345" spans="1:7" ht="13.2">
      <c r="A345" s="211"/>
      <c r="B345" s="212"/>
      <c r="C345" s="212"/>
      <c r="D345" s="212"/>
      <c r="E345" s="212"/>
      <c r="F345" s="212"/>
      <c r="G345" s="212"/>
    </row>
    <row r="346" spans="1:7" ht="13.2">
      <c r="A346" s="211"/>
      <c r="B346" s="212"/>
      <c r="C346" s="212"/>
      <c r="D346" s="212"/>
      <c r="E346" s="212"/>
      <c r="F346" s="212"/>
      <c r="G346" s="212"/>
    </row>
    <row r="347" spans="1:7" ht="13.2">
      <c r="A347" s="211"/>
      <c r="B347" s="212"/>
      <c r="C347" s="212"/>
      <c r="D347" s="212"/>
      <c r="E347" s="212"/>
      <c r="F347" s="212"/>
      <c r="G347" s="212"/>
    </row>
    <row r="348" spans="1:7" ht="13.2">
      <c r="A348" s="211"/>
      <c r="B348" s="212"/>
      <c r="C348" s="212"/>
      <c r="D348" s="212"/>
      <c r="E348" s="212"/>
      <c r="F348" s="212"/>
      <c r="G348" s="212"/>
    </row>
    <row r="349" spans="1:7" ht="13.2">
      <c r="A349" s="211"/>
      <c r="B349" s="212"/>
      <c r="C349" s="212"/>
      <c r="D349" s="212"/>
      <c r="E349" s="212"/>
      <c r="F349" s="212"/>
      <c r="G349" s="212"/>
    </row>
    <row r="350" spans="1:7" ht="13.2">
      <c r="A350" s="211"/>
      <c r="B350" s="212"/>
      <c r="C350" s="212"/>
      <c r="D350" s="212"/>
      <c r="E350" s="212"/>
      <c r="F350" s="212"/>
      <c r="G350" s="212"/>
    </row>
    <row r="351" spans="1:7" ht="13.2">
      <c r="A351" s="211"/>
      <c r="B351" s="212"/>
      <c r="C351" s="212"/>
      <c r="D351" s="212"/>
      <c r="E351" s="212"/>
      <c r="F351" s="212"/>
      <c r="G351" s="212"/>
    </row>
    <row r="352" spans="1:7" ht="13.2">
      <c r="A352" s="211"/>
      <c r="B352" s="212"/>
      <c r="C352" s="212"/>
      <c r="D352" s="212"/>
      <c r="E352" s="212"/>
      <c r="F352" s="212"/>
      <c r="G352" s="212"/>
    </row>
    <row r="353" spans="1:7" ht="13.2">
      <c r="A353" s="211"/>
      <c r="B353" s="212"/>
      <c r="C353" s="212"/>
      <c r="D353" s="212"/>
      <c r="E353" s="212"/>
      <c r="F353" s="212"/>
      <c r="G353" s="212"/>
    </row>
    <row r="354" spans="1:7" ht="13.2">
      <c r="A354" s="211"/>
      <c r="B354" s="212"/>
      <c r="C354" s="212"/>
      <c r="D354" s="212"/>
      <c r="E354" s="212"/>
      <c r="F354" s="212"/>
      <c r="G354" s="212"/>
    </row>
    <row r="355" spans="1:7" ht="13.2">
      <c r="A355" s="211"/>
      <c r="B355" s="212"/>
      <c r="C355" s="212"/>
      <c r="D355" s="212"/>
      <c r="E355" s="212"/>
      <c r="F355" s="212"/>
      <c r="G355" s="212"/>
    </row>
    <row r="356" spans="1:7" ht="13.2">
      <c r="A356" s="211"/>
      <c r="B356" s="212"/>
      <c r="C356" s="212"/>
      <c r="D356" s="212"/>
      <c r="E356" s="212"/>
      <c r="F356" s="212"/>
      <c r="G356" s="212"/>
    </row>
    <row r="357" spans="1:7" ht="13.2">
      <c r="A357" s="211"/>
      <c r="B357" s="212"/>
      <c r="C357" s="212"/>
      <c r="D357" s="212"/>
      <c r="E357" s="212"/>
      <c r="F357" s="212"/>
      <c r="G357" s="212"/>
    </row>
    <row r="358" spans="1:7" ht="13.2">
      <c r="A358" s="211"/>
      <c r="B358" s="212"/>
      <c r="C358" s="212"/>
      <c r="D358" s="212"/>
      <c r="E358" s="212"/>
      <c r="F358" s="212"/>
      <c r="G358" s="212"/>
    </row>
    <row r="359" spans="1:7" ht="13.2">
      <c r="A359" s="211"/>
      <c r="B359" s="212"/>
      <c r="C359" s="212"/>
      <c r="D359" s="212"/>
      <c r="E359" s="212"/>
      <c r="F359" s="212"/>
      <c r="G359" s="212"/>
    </row>
    <row r="360" spans="1:7" ht="13.2">
      <c r="A360" s="211"/>
      <c r="B360" s="212"/>
      <c r="C360" s="212"/>
      <c r="D360" s="212"/>
      <c r="E360" s="212"/>
      <c r="F360" s="212"/>
      <c r="G360" s="212"/>
    </row>
    <row r="361" spans="1:7" ht="13.2">
      <c r="A361" s="211"/>
      <c r="B361" s="212"/>
      <c r="C361" s="212"/>
      <c r="D361" s="212"/>
      <c r="E361" s="212"/>
      <c r="F361" s="212"/>
      <c r="G361" s="212"/>
    </row>
    <row r="362" spans="1:7" ht="13.2">
      <c r="A362" s="211"/>
      <c r="B362" s="212"/>
      <c r="C362" s="212"/>
      <c r="D362" s="212"/>
      <c r="E362" s="212"/>
      <c r="F362" s="212"/>
      <c r="G362" s="212"/>
    </row>
    <row r="363" spans="1:7" ht="13.2">
      <c r="A363" s="211"/>
      <c r="B363" s="212"/>
      <c r="C363" s="212"/>
      <c r="D363" s="212"/>
      <c r="E363" s="212"/>
      <c r="F363" s="212"/>
      <c r="G363" s="212"/>
    </row>
    <row r="364" spans="1:7" ht="13.2">
      <c r="A364" s="211"/>
      <c r="B364" s="212"/>
      <c r="C364" s="212"/>
      <c r="D364" s="212"/>
      <c r="E364" s="212"/>
      <c r="F364" s="212"/>
      <c r="G364" s="212"/>
    </row>
    <row r="365" spans="1:7" ht="13.2">
      <c r="A365" s="211"/>
      <c r="B365" s="212"/>
      <c r="C365" s="212"/>
      <c r="D365" s="212"/>
      <c r="E365" s="212"/>
      <c r="F365" s="212"/>
      <c r="G365" s="212"/>
    </row>
    <row r="366" spans="1:7" ht="13.2">
      <c r="A366" s="211"/>
      <c r="B366" s="212"/>
      <c r="C366" s="212"/>
      <c r="D366" s="212"/>
      <c r="E366" s="212"/>
      <c r="F366" s="212"/>
      <c r="G366" s="212"/>
    </row>
    <row r="367" spans="1:7" ht="13.2">
      <c r="A367" s="211"/>
      <c r="B367" s="212"/>
      <c r="C367" s="212"/>
      <c r="D367" s="212"/>
      <c r="E367" s="212"/>
      <c r="F367" s="212"/>
      <c r="G367" s="212"/>
    </row>
    <row r="368" spans="1:7" ht="13.2">
      <c r="A368" s="211"/>
      <c r="B368" s="212"/>
      <c r="C368" s="212"/>
      <c r="D368" s="212"/>
      <c r="E368" s="212"/>
      <c r="F368" s="212"/>
      <c r="G368" s="212"/>
    </row>
    <row r="369" spans="1:7" ht="13.2">
      <c r="A369" s="211"/>
      <c r="B369" s="212"/>
      <c r="C369" s="212"/>
      <c r="D369" s="212"/>
      <c r="E369" s="212"/>
      <c r="F369" s="212"/>
      <c r="G369" s="212"/>
    </row>
    <row r="370" spans="1:7" ht="13.2">
      <c r="A370" s="211"/>
      <c r="B370" s="212"/>
      <c r="C370" s="212"/>
      <c r="D370" s="212"/>
      <c r="E370" s="212"/>
      <c r="F370" s="212"/>
      <c r="G370" s="212"/>
    </row>
    <row r="371" spans="1:7" ht="13.2">
      <c r="A371" s="211"/>
      <c r="B371" s="212"/>
      <c r="C371" s="212"/>
      <c r="D371" s="212"/>
      <c r="E371" s="212"/>
      <c r="F371" s="212"/>
      <c r="G371" s="212"/>
    </row>
    <row r="372" spans="1:7" ht="13.2">
      <c r="A372" s="211"/>
      <c r="B372" s="212"/>
      <c r="C372" s="212"/>
      <c r="D372" s="212"/>
      <c r="E372" s="212"/>
      <c r="F372" s="212"/>
      <c r="G372" s="212"/>
    </row>
    <row r="373" spans="1:7" ht="13.2">
      <c r="A373" s="211"/>
      <c r="B373" s="212"/>
      <c r="C373" s="212"/>
      <c r="D373" s="212"/>
      <c r="E373" s="212"/>
      <c r="F373" s="212"/>
      <c r="G373" s="212"/>
    </row>
    <row r="374" spans="1:7" ht="13.2">
      <c r="A374" s="211"/>
      <c r="B374" s="212"/>
      <c r="C374" s="212"/>
      <c r="D374" s="212"/>
      <c r="E374" s="212"/>
      <c r="F374" s="212"/>
      <c r="G374" s="212"/>
    </row>
    <row r="375" spans="1:7" ht="13.2">
      <c r="A375" s="211"/>
      <c r="B375" s="212"/>
      <c r="C375" s="212"/>
      <c r="D375" s="212"/>
      <c r="E375" s="212"/>
      <c r="F375" s="212"/>
      <c r="G375" s="212"/>
    </row>
    <row r="376" spans="1:7" ht="13.2">
      <c r="A376" s="211"/>
      <c r="B376" s="212"/>
      <c r="C376" s="212"/>
      <c r="D376" s="212"/>
      <c r="E376" s="212"/>
      <c r="F376" s="212"/>
      <c r="G376" s="212"/>
    </row>
    <row r="377" spans="1:7" ht="13.2">
      <c r="A377" s="211"/>
      <c r="B377" s="212"/>
      <c r="C377" s="212"/>
      <c r="D377" s="212"/>
      <c r="E377" s="212"/>
      <c r="F377" s="212"/>
      <c r="G377" s="212"/>
    </row>
    <row r="378" spans="1:7" ht="13.2">
      <c r="A378" s="211"/>
      <c r="B378" s="212"/>
      <c r="C378" s="212"/>
      <c r="D378" s="212"/>
      <c r="E378" s="212"/>
      <c r="F378" s="212"/>
      <c r="G378" s="212"/>
    </row>
    <row r="379" spans="1:7" ht="13.2">
      <c r="A379" s="211"/>
      <c r="B379" s="212"/>
      <c r="C379" s="212"/>
      <c r="D379" s="212"/>
      <c r="E379" s="212"/>
      <c r="F379" s="212"/>
      <c r="G379" s="212"/>
    </row>
    <row r="380" spans="1:7" ht="13.2">
      <c r="A380" s="211"/>
      <c r="B380" s="212"/>
      <c r="C380" s="212"/>
      <c r="D380" s="212"/>
      <c r="E380" s="212"/>
      <c r="F380" s="212"/>
      <c r="G380" s="212"/>
    </row>
    <row r="381" spans="1:7" ht="13.2">
      <c r="A381" s="211"/>
      <c r="B381" s="212"/>
      <c r="C381" s="212"/>
      <c r="D381" s="212"/>
      <c r="E381" s="212"/>
      <c r="F381" s="212"/>
      <c r="G381" s="212"/>
    </row>
    <row r="382" spans="1:7" ht="13.2">
      <c r="A382" s="211"/>
      <c r="B382" s="212"/>
      <c r="C382" s="212"/>
      <c r="D382" s="212"/>
      <c r="E382" s="212"/>
      <c r="F382" s="212"/>
      <c r="G382" s="212"/>
    </row>
    <row r="383" spans="1:7" ht="13.2">
      <c r="A383" s="211"/>
      <c r="B383" s="212"/>
      <c r="C383" s="212"/>
      <c r="D383" s="212"/>
      <c r="E383" s="212"/>
      <c r="F383" s="212"/>
      <c r="G383" s="212"/>
    </row>
    <row r="384" spans="1:7" ht="13.2">
      <c r="A384" s="211"/>
      <c r="B384" s="212"/>
      <c r="C384" s="212"/>
      <c r="D384" s="212"/>
      <c r="E384" s="212"/>
      <c r="F384" s="212"/>
      <c r="G384" s="212"/>
    </row>
    <row r="385" spans="1:7" ht="13.2">
      <c r="A385" s="211"/>
      <c r="B385" s="212"/>
      <c r="C385" s="212"/>
      <c r="D385" s="212"/>
      <c r="E385" s="212"/>
      <c r="F385" s="212"/>
      <c r="G385" s="212"/>
    </row>
    <row r="386" spans="1:7" ht="13.2">
      <c r="A386" s="211"/>
      <c r="B386" s="212"/>
      <c r="C386" s="212"/>
      <c r="D386" s="212"/>
      <c r="E386" s="212"/>
      <c r="F386" s="212"/>
      <c r="G386" s="212"/>
    </row>
    <row r="387" spans="1:7" ht="13.2">
      <c r="A387" s="211"/>
      <c r="B387" s="212"/>
      <c r="C387" s="212"/>
      <c r="D387" s="212"/>
      <c r="E387" s="212"/>
      <c r="F387" s="212"/>
      <c r="G387" s="212"/>
    </row>
    <row r="388" spans="1:7" ht="13.2">
      <c r="A388" s="211"/>
      <c r="B388" s="212"/>
      <c r="C388" s="212"/>
      <c r="D388" s="212"/>
      <c r="E388" s="212"/>
      <c r="F388" s="212"/>
      <c r="G388" s="212"/>
    </row>
    <row r="389" spans="1:7" ht="13.2">
      <c r="A389" s="211"/>
      <c r="B389" s="212"/>
      <c r="C389" s="212"/>
      <c r="D389" s="212"/>
      <c r="E389" s="212"/>
      <c r="F389" s="212"/>
      <c r="G389" s="212"/>
    </row>
    <row r="390" spans="1:7" ht="13.2">
      <c r="A390" s="211"/>
      <c r="B390" s="212"/>
      <c r="C390" s="212"/>
      <c r="D390" s="212"/>
      <c r="E390" s="212"/>
      <c r="F390" s="212"/>
      <c r="G390" s="212"/>
    </row>
    <row r="391" spans="1:7" ht="13.2">
      <c r="A391" s="211"/>
      <c r="B391" s="212"/>
      <c r="C391" s="212"/>
      <c r="D391" s="212"/>
      <c r="E391" s="212"/>
      <c r="F391" s="212"/>
      <c r="G391" s="212"/>
    </row>
    <row r="392" spans="1:7" ht="13.2">
      <c r="A392" s="211"/>
      <c r="B392" s="212"/>
      <c r="C392" s="212"/>
      <c r="D392" s="212"/>
      <c r="E392" s="212"/>
      <c r="F392" s="212"/>
      <c r="G392" s="212"/>
    </row>
    <row r="393" spans="1:7" ht="13.2">
      <c r="A393" s="211"/>
      <c r="B393" s="212"/>
      <c r="C393" s="212"/>
      <c r="D393" s="212"/>
      <c r="E393" s="212"/>
      <c r="F393" s="212"/>
      <c r="G393" s="212"/>
    </row>
    <row r="394" spans="1:7" ht="13.2">
      <c r="A394" s="211"/>
      <c r="B394" s="212"/>
      <c r="C394" s="212"/>
      <c r="D394" s="212"/>
      <c r="E394" s="212"/>
      <c r="F394" s="212"/>
      <c r="G394" s="212"/>
    </row>
    <row r="395" spans="1:7" ht="13.2">
      <c r="A395" s="211"/>
      <c r="B395" s="212"/>
      <c r="C395" s="212"/>
      <c r="D395" s="212"/>
      <c r="E395" s="212"/>
      <c r="F395" s="212"/>
      <c r="G395" s="212"/>
    </row>
    <row r="396" spans="1:7" ht="13.2">
      <c r="A396" s="211"/>
      <c r="B396" s="212"/>
      <c r="C396" s="212"/>
      <c r="D396" s="212"/>
      <c r="E396" s="212"/>
      <c r="F396" s="212"/>
      <c r="G396" s="212"/>
    </row>
    <row r="397" spans="1:7" ht="13.2">
      <c r="A397" s="211"/>
      <c r="B397" s="212"/>
      <c r="C397" s="212"/>
      <c r="D397" s="212"/>
      <c r="E397" s="212"/>
      <c r="F397" s="212"/>
      <c r="G397" s="212"/>
    </row>
    <row r="398" spans="1:7" ht="13.2">
      <c r="A398" s="211"/>
      <c r="B398" s="212"/>
      <c r="C398" s="212"/>
      <c r="D398" s="212"/>
      <c r="E398" s="212"/>
      <c r="F398" s="212"/>
      <c r="G398" s="212"/>
    </row>
    <row r="399" spans="1:7" ht="13.2">
      <c r="A399" s="211"/>
      <c r="B399" s="212"/>
      <c r="C399" s="212"/>
      <c r="D399" s="212"/>
      <c r="E399" s="212"/>
      <c r="F399" s="212"/>
      <c r="G399" s="212"/>
    </row>
    <row r="400" spans="1:7" ht="13.2">
      <c r="A400" s="211"/>
      <c r="B400" s="212"/>
      <c r="C400" s="212"/>
      <c r="D400" s="212"/>
      <c r="E400" s="212"/>
      <c r="F400" s="212"/>
      <c r="G400" s="212"/>
    </row>
    <row r="401" spans="1:7" ht="13.2">
      <c r="A401" s="211"/>
      <c r="B401" s="212"/>
      <c r="C401" s="212"/>
      <c r="D401" s="212"/>
      <c r="E401" s="212"/>
      <c r="F401" s="212"/>
      <c r="G401" s="212"/>
    </row>
    <row r="402" spans="1:7" ht="13.2">
      <c r="A402" s="211"/>
      <c r="B402" s="212"/>
      <c r="C402" s="212"/>
      <c r="D402" s="212"/>
      <c r="E402" s="212"/>
      <c r="F402" s="212"/>
      <c r="G402" s="212"/>
    </row>
    <row r="403" spans="1:7" ht="13.2">
      <c r="A403" s="211"/>
      <c r="B403" s="212"/>
      <c r="C403" s="212"/>
      <c r="D403" s="212"/>
      <c r="E403" s="212"/>
      <c r="F403" s="212"/>
      <c r="G403" s="212"/>
    </row>
    <row r="404" spans="1:7" ht="13.2">
      <c r="A404" s="211"/>
      <c r="B404" s="212"/>
      <c r="C404" s="212"/>
      <c r="D404" s="212"/>
      <c r="E404" s="212"/>
      <c r="F404" s="212"/>
      <c r="G404" s="212"/>
    </row>
    <row r="405" spans="1:7" ht="13.2">
      <c r="A405" s="211"/>
      <c r="B405" s="212"/>
      <c r="C405" s="212"/>
      <c r="D405" s="212"/>
      <c r="E405" s="212"/>
      <c r="F405" s="212"/>
      <c r="G405" s="212"/>
    </row>
    <row r="406" spans="1:7" ht="13.2">
      <c r="A406" s="211"/>
      <c r="B406" s="212"/>
      <c r="C406" s="212"/>
      <c r="D406" s="212"/>
      <c r="E406" s="212"/>
      <c r="F406" s="212"/>
      <c r="G406" s="212"/>
    </row>
    <row r="407" spans="1:7" ht="13.2">
      <c r="A407" s="211"/>
      <c r="B407" s="212"/>
      <c r="C407" s="212"/>
      <c r="D407" s="212"/>
      <c r="E407" s="212"/>
      <c r="F407" s="212"/>
      <c r="G407" s="212"/>
    </row>
    <row r="408" spans="1:7" ht="13.2">
      <c r="A408" s="211"/>
      <c r="B408" s="212"/>
      <c r="C408" s="212"/>
      <c r="D408" s="212"/>
      <c r="E408" s="212"/>
      <c r="F408" s="212"/>
      <c r="G408" s="212"/>
    </row>
    <row r="409" spans="1:7" ht="13.2">
      <c r="A409" s="211"/>
      <c r="B409" s="212"/>
      <c r="C409" s="212"/>
      <c r="D409" s="212"/>
      <c r="E409" s="212"/>
      <c r="F409" s="212"/>
      <c r="G409" s="212"/>
    </row>
    <row r="410" spans="1:7" ht="13.2">
      <c r="A410" s="211"/>
      <c r="B410" s="212"/>
      <c r="C410" s="212"/>
      <c r="D410" s="212"/>
      <c r="E410" s="212"/>
      <c r="F410" s="212"/>
      <c r="G410" s="212"/>
    </row>
    <row r="411" spans="1:7" ht="13.2">
      <c r="A411" s="211"/>
      <c r="B411" s="212"/>
      <c r="C411" s="212"/>
      <c r="D411" s="212"/>
      <c r="E411" s="212"/>
      <c r="F411" s="212"/>
      <c r="G411" s="212"/>
    </row>
    <row r="412" spans="1:7" ht="13.2">
      <c r="A412" s="211"/>
      <c r="B412" s="212"/>
      <c r="C412" s="212"/>
      <c r="D412" s="212"/>
      <c r="E412" s="212"/>
      <c r="F412" s="212"/>
      <c r="G412" s="212"/>
    </row>
    <row r="413" spans="1:7" ht="13.2">
      <c r="A413" s="211"/>
      <c r="B413" s="212"/>
      <c r="C413" s="212"/>
      <c r="D413" s="212"/>
      <c r="E413" s="212"/>
      <c r="F413" s="212"/>
      <c r="G413" s="212"/>
    </row>
    <row r="414" spans="1:7" ht="13.2">
      <c r="A414" s="211"/>
      <c r="B414" s="212"/>
      <c r="C414" s="212"/>
      <c r="D414" s="212"/>
      <c r="E414" s="212"/>
      <c r="F414" s="212"/>
      <c r="G414" s="212"/>
    </row>
    <row r="415" spans="1:7" ht="13.2">
      <c r="A415" s="211"/>
      <c r="B415" s="212"/>
      <c r="C415" s="212"/>
      <c r="D415" s="212"/>
      <c r="E415" s="212"/>
      <c r="F415" s="212"/>
      <c r="G415" s="212"/>
    </row>
    <row r="416" spans="1:7" ht="13.2">
      <c r="A416" s="211"/>
      <c r="B416" s="212"/>
      <c r="C416" s="212"/>
      <c r="D416" s="212"/>
      <c r="E416" s="212"/>
      <c r="F416" s="212"/>
      <c r="G416" s="212"/>
    </row>
    <row r="417" spans="1:7" ht="13.2">
      <c r="A417" s="211"/>
      <c r="B417" s="212"/>
      <c r="C417" s="212"/>
      <c r="D417" s="212"/>
      <c r="E417" s="212"/>
      <c r="F417" s="212"/>
      <c r="G417" s="212"/>
    </row>
    <row r="418" spans="1:7" ht="13.2">
      <c r="A418" s="211"/>
      <c r="B418" s="212"/>
      <c r="C418" s="212"/>
      <c r="D418" s="212"/>
      <c r="E418" s="212"/>
      <c r="F418" s="212"/>
      <c r="G418" s="212"/>
    </row>
    <row r="419" spans="1:7" ht="13.2">
      <c r="A419" s="211"/>
      <c r="B419" s="212"/>
      <c r="C419" s="212"/>
      <c r="D419" s="212"/>
      <c r="E419" s="212"/>
      <c r="F419" s="212"/>
      <c r="G419" s="212"/>
    </row>
    <row r="420" spans="1:7" ht="13.2">
      <c r="A420" s="211"/>
      <c r="B420" s="212"/>
      <c r="C420" s="212"/>
      <c r="D420" s="212"/>
      <c r="E420" s="212"/>
      <c r="F420" s="212"/>
      <c r="G420" s="212"/>
    </row>
    <row r="421" spans="1:7" ht="13.2">
      <c r="A421" s="211"/>
      <c r="B421" s="212"/>
      <c r="C421" s="212"/>
      <c r="D421" s="212"/>
      <c r="E421" s="212"/>
      <c r="F421" s="212"/>
      <c r="G421" s="212"/>
    </row>
    <row r="422" spans="1:7" ht="13.2">
      <c r="A422" s="211"/>
      <c r="B422" s="212"/>
      <c r="C422" s="212"/>
      <c r="D422" s="212"/>
      <c r="E422" s="212"/>
      <c r="F422" s="212"/>
      <c r="G422" s="212"/>
    </row>
    <row r="423" spans="1:7" ht="13.2">
      <c r="A423" s="211"/>
      <c r="B423" s="212"/>
      <c r="C423" s="212"/>
      <c r="D423" s="212"/>
      <c r="E423" s="212"/>
      <c r="F423" s="212"/>
      <c r="G423" s="212"/>
    </row>
    <row r="424" spans="1:7" ht="13.2">
      <c r="A424" s="211"/>
      <c r="B424" s="212"/>
      <c r="C424" s="212"/>
      <c r="D424" s="212"/>
      <c r="E424" s="212"/>
      <c r="F424" s="212"/>
      <c r="G424" s="212"/>
    </row>
    <row r="425" spans="1:7" ht="13.2">
      <c r="A425" s="211"/>
      <c r="B425" s="212"/>
      <c r="C425" s="212"/>
      <c r="D425" s="212"/>
      <c r="E425" s="212"/>
      <c r="F425" s="212"/>
      <c r="G425" s="212"/>
    </row>
    <row r="426" spans="1:7" ht="13.2">
      <c r="A426" s="211"/>
      <c r="B426" s="212"/>
      <c r="C426" s="212"/>
      <c r="D426" s="212"/>
      <c r="E426" s="212"/>
      <c r="F426" s="212"/>
      <c r="G426" s="212"/>
    </row>
    <row r="427" spans="1:7" ht="13.2">
      <c r="A427" s="211"/>
      <c r="B427" s="212"/>
      <c r="C427" s="212"/>
      <c r="D427" s="212"/>
      <c r="E427" s="212"/>
      <c r="F427" s="212"/>
      <c r="G427" s="212"/>
    </row>
    <row r="428" spans="1:7" ht="13.2">
      <c r="A428" s="211"/>
      <c r="B428" s="212"/>
      <c r="C428" s="212"/>
      <c r="D428" s="212"/>
      <c r="E428" s="212"/>
      <c r="F428" s="212"/>
      <c r="G428" s="212"/>
    </row>
    <row r="429" spans="1:7" ht="13.2">
      <c r="A429" s="211"/>
      <c r="B429" s="212"/>
      <c r="C429" s="212"/>
      <c r="D429" s="212"/>
      <c r="E429" s="212"/>
      <c r="F429" s="212"/>
      <c r="G429" s="212"/>
    </row>
    <row r="430" spans="1:7" ht="13.2">
      <c r="A430" s="211"/>
      <c r="B430" s="212"/>
      <c r="C430" s="212"/>
      <c r="D430" s="212"/>
      <c r="E430" s="212"/>
      <c r="F430" s="212"/>
      <c r="G430" s="212"/>
    </row>
    <row r="431" spans="1:7" ht="13.2">
      <c r="A431" s="211"/>
      <c r="B431" s="212"/>
      <c r="C431" s="212"/>
      <c r="D431" s="212"/>
      <c r="E431" s="212"/>
      <c r="F431" s="212"/>
      <c r="G431" s="212"/>
    </row>
    <row r="432" spans="1:7" ht="13.2">
      <c r="A432" s="211"/>
      <c r="B432" s="212"/>
      <c r="C432" s="212"/>
      <c r="D432" s="212"/>
      <c r="E432" s="212"/>
      <c r="F432" s="212"/>
      <c r="G432" s="212"/>
    </row>
    <row r="433" spans="1:7" ht="13.2">
      <c r="A433" s="211"/>
      <c r="B433" s="212"/>
      <c r="C433" s="212"/>
      <c r="D433" s="212"/>
      <c r="E433" s="212"/>
      <c r="F433" s="212"/>
      <c r="G433" s="212"/>
    </row>
    <row r="434" spans="1:7" ht="13.2">
      <c r="A434" s="211"/>
      <c r="B434" s="212"/>
      <c r="C434" s="212"/>
      <c r="D434" s="212"/>
      <c r="E434" s="212"/>
      <c r="F434" s="212"/>
      <c r="G434" s="212"/>
    </row>
    <row r="435" spans="1:7" ht="13.2">
      <c r="A435" s="211"/>
      <c r="B435" s="212"/>
      <c r="C435" s="212"/>
      <c r="D435" s="212"/>
      <c r="E435" s="212"/>
      <c r="F435" s="212"/>
      <c r="G435" s="212"/>
    </row>
    <row r="436" spans="1:7" ht="13.2">
      <c r="A436" s="211"/>
      <c r="B436" s="212"/>
      <c r="C436" s="212"/>
      <c r="D436" s="212"/>
      <c r="E436" s="212"/>
      <c r="F436" s="212"/>
      <c r="G436" s="212"/>
    </row>
    <row r="437" spans="1:7" ht="13.2">
      <c r="A437" s="211"/>
      <c r="B437" s="212"/>
      <c r="C437" s="212"/>
      <c r="D437" s="212"/>
      <c r="E437" s="212"/>
      <c r="F437" s="212"/>
      <c r="G437" s="212"/>
    </row>
    <row r="438" spans="1:7" ht="13.2">
      <c r="A438" s="211"/>
      <c r="B438" s="212"/>
      <c r="C438" s="212"/>
      <c r="D438" s="212"/>
      <c r="E438" s="212"/>
      <c r="F438" s="212"/>
      <c r="G438" s="212"/>
    </row>
    <row r="439" spans="1:7" ht="13.2">
      <c r="A439" s="211"/>
      <c r="B439" s="212"/>
      <c r="C439" s="212"/>
      <c r="D439" s="212"/>
      <c r="E439" s="212"/>
      <c r="F439" s="212"/>
      <c r="G439" s="212"/>
    </row>
    <row r="440" spans="1:7" ht="13.2">
      <c r="A440" s="211"/>
      <c r="B440" s="212"/>
      <c r="C440" s="212"/>
      <c r="D440" s="212"/>
      <c r="E440" s="212"/>
      <c r="F440" s="212"/>
      <c r="G440" s="212"/>
    </row>
    <row r="441" spans="1:7" ht="13.2">
      <c r="A441" s="211"/>
      <c r="B441" s="212"/>
      <c r="C441" s="212"/>
      <c r="D441" s="212"/>
      <c r="E441" s="212"/>
      <c r="F441" s="212"/>
      <c r="G441" s="212"/>
    </row>
    <row r="442" spans="1:7" ht="13.2">
      <c r="A442" s="211"/>
      <c r="B442" s="212"/>
      <c r="C442" s="212"/>
      <c r="D442" s="212"/>
      <c r="E442" s="212"/>
      <c r="F442" s="212"/>
      <c r="G442" s="212"/>
    </row>
    <row r="443" spans="1:7" ht="13.2">
      <c r="A443" s="211"/>
      <c r="B443" s="212"/>
      <c r="C443" s="212"/>
      <c r="D443" s="212"/>
      <c r="E443" s="212"/>
      <c r="F443" s="212"/>
      <c r="G443" s="212"/>
    </row>
    <row r="444" spans="1:7" ht="13.2">
      <c r="A444" s="211"/>
      <c r="B444" s="212"/>
      <c r="C444" s="212"/>
      <c r="D444" s="212"/>
      <c r="E444" s="212"/>
      <c r="F444" s="212"/>
      <c r="G444" s="212"/>
    </row>
    <row r="445" spans="1:7" ht="13.2">
      <c r="A445" s="211"/>
      <c r="B445" s="212"/>
      <c r="C445" s="212"/>
      <c r="D445" s="212"/>
      <c r="E445" s="212"/>
      <c r="F445" s="212"/>
      <c r="G445" s="212"/>
    </row>
    <row r="446" spans="1:7" ht="13.2">
      <c r="A446" s="211"/>
      <c r="B446" s="212"/>
      <c r="C446" s="212"/>
      <c r="D446" s="212"/>
      <c r="E446" s="212"/>
      <c r="F446" s="212"/>
      <c r="G446" s="212"/>
    </row>
    <row r="447" spans="1:7" ht="13.2">
      <c r="A447" s="211"/>
      <c r="B447" s="212"/>
      <c r="C447" s="212"/>
      <c r="D447" s="212"/>
      <c r="E447" s="212"/>
      <c r="F447" s="212"/>
      <c r="G447" s="212"/>
    </row>
    <row r="448" spans="1:7" ht="13.2">
      <c r="A448" s="211"/>
      <c r="B448" s="212"/>
      <c r="C448" s="212"/>
      <c r="D448" s="212"/>
      <c r="E448" s="212"/>
      <c r="F448" s="212"/>
      <c r="G448" s="212"/>
    </row>
    <row r="449" spans="1:7" ht="13.2">
      <c r="A449" s="211"/>
      <c r="B449" s="212"/>
      <c r="C449" s="212"/>
      <c r="D449" s="212"/>
      <c r="E449" s="212"/>
      <c r="F449" s="212"/>
      <c r="G449" s="212"/>
    </row>
    <row r="450" spans="1:7" ht="13.2">
      <c r="A450" s="211"/>
      <c r="B450" s="212"/>
      <c r="C450" s="212"/>
      <c r="D450" s="212"/>
      <c r="E450" s="212"/>
      <c r="F450" s="212"/>
      <c r="G450" s="212"/>
    </row>
    <row r="451" spans="1:7" ht="13.2">
      <c r="A451" s="211"/>
      <c r="B451" s="212"/>
      <c r="C451" s="212"/>
      <c r="D451" s="212"/>
      <c r="E451" s="212"/>
      <c r="F451" s="212"/>
      <c r="G451" s="212"/>
    </row>
    <row r="452" spans="1:7" ht="13.2">
      <c r="A452" s="211"/>
      <c r="B452" s="212"/>
      <c r="C452" s="212"/>
      <c r="D452" s="212"/>
      <c r="E452" s="212"/>
      <c r="F452" s="212"/>
      <c r="G452" s="212"/>
    </row>
    <row r="453" spans="1:7" ht="13.2">
      <c r="A453" s="211"/>
      <c r="B453" s="212"/>
      <c r="C453" s="212"/>
      <c r="D453" s="212"/>
      <c r="E453" s="212"/>
      <c r="F453" s="212"/>
      <c r="G453" s="212"/>
    </row>
    <row r="454" spans="1:7" ht="13.2">
      <c r="A454" s="211"/>
      <c r="B454" s="212"/>
      <c r="C454" s="212"/>
      <c r="D454" s="212"/>
      <c r="E454" s="212"/>
      <c r="F454" s="212"/>
      <c r="G454" s="212"/>
    </row>
    <row r="455" spans="1:7" ht="13.2">
      <c r="A455" s="211"/>
      <c r="B455" s="212"/>
      <c r="C455" s="212"/>
      <c r="D455" s="212"/>
      <c r="E455" s="212"/>
      <c r="F455" s="212"/>
      <c r="G455" s="212"/>
    </row>
    <row r="456" spans="1:7" ht="13.2">
      <c r="A456" s="211"/>
      <c r="B456" s="212"/>
      <c r="C456" s="212"/>
      <c r="D456" s="212"/>
      <c r="E456" s="212"/>
      <c r="F456" s="212"/>
      <c r="G456" s="212"/>
    </row>
    <row r="457" spans="1:7" ht="13.2">
      <c r="A457" s="211"/>
      <c r="B457" s="212"/>
      <c r="C457" s="212"/>
      <c r="D457" s="212"/>
      <c r="E457" s="212"/>
      <c r="F457" s="212"/>
      <c r="G457" s="212"/>
    </row>
    <row r="458" spans="1:7" ht="13.2">
      <c r="A458" s="211"/>
      <c r="B458" s="212"/>
      <c r="C458" s="212"/>
      <c r="D458" s="212"/>
      <c r="E458" s="212"/>
      <c r="F458" s="212"/>
      <c r="G458" s="212"/>
    </row>
    <row r="459" spans="1:7" ht="13.2">
      <c r="A459" s="211"/>
      <c r="B459" s="212"/>
      <c r="C459" s="212"/>
      <c r="D459" s="212"/>
      <c r="E459" s="212"/>
      <c r="F459" s="212"/>
      <c r="G459" s="212"/>
    </row>
    <row r="460" spans="1:7" ht="13.2">
      <c r="A460" s="211"/>
      <c r="B460" s="212"/>
      <c r="C460" s="212"/>
      <c r="D460" s="212"/>
      <c r="E460" s="212"/>
      <c r="F460" s="212"/>
      <c r="G460" s="212"/>
    </row>
    <row r="461" spans="1:7" ht="13.2">
      <c r="A461" s="211"/>
      <c r="B461" s="212"/>
      <c r="C461" s="212"/>
      <c r="D461" s="212"/>
      <c r="E461" s="212"/>
      <c r="F461" s="212"/>
      <c r="G461" s="212"/>
    </row>
    <row r="462" spans="1:7" ht="13.2">
      <c r="A462" s="211"/>
      <c r="B462" s="212"/>
      <c r="C462" s="212"/>
      <c r="D462" s="212"/>
      <c r="E462" s="212"/>
      <c r="F462" s="212"/>
      <c r="G462" s="212"/>
    </row>
    <row r="463" spans="1:7" ht="13.2">
      <c r="A463" s="211"/>
      <c r="B463" s="212"/>
      <c r="C463" s="212"/>
      <c r="D463" s="212"/>
      <c r="E463" s="212"/>
      <c r="F463" s="212"/>
      <c r="G463" s="212"/>
    </row>
    <row r="464" spans="1:7" ht="13.2">
      <c r="A464" s="211"/>
      <c r="B464" s="212"/>
      <c r="C464" s="212"/>
      <c r="D464" s="212"/>
      <c r="E464" s="212"/>
      <c r="F464" s="212"/>
      <c r="G464" s="212"/>
    </row>
    <row r="465" spans="1:7" ht="13.2">
      <c r="A465" s="211"/>
      <c r="B465" s="212"/>
      <c r="C465" s="212"/>
      <c r="D465" s="212"/>
      <c r="E465" s="212"/>
      <c r="F465" s="212"/>
      <c r="G465" s="212"/>
    </row>
    <row r="466" spans="1:7" ht="13.2">
      <c r="A466" s="211"/>
      <c r="B466" s="212"/>
      <c r="C466" s="212"/>
      <c r="D466" s="212"/>
      <c r="E466" s="212"/>
      <c r="F466" s="212"/>
      <c r="G466" s="212"/>
    </row>
    <row r="467" spans="1:7" ht="13.2">
      <c r="A467" s="211"/>
      <c r="B467" s="212"/>
      <c r="C467" s="212"/>
      <c r="D467" s="212"/>
      <c r="E467" s="212"/>
      <c r="F467" s="212"/>
      <c r="G467" s="212"/>
    </row>
    <row r="468" spans="1:7" ht="13.2">
      <c r="A468" s="211"/>
      <c r="B468" s="212"/>
      <c r="C468" s="212"/>
      <c r="D468" s="212"/>
      <c r="E468" s="212"/>
      <c r="F468" s="212"/>
      <c r="G468" s="212"/>
    </row>
    <row r="469" spans="1:7" ht="13.2">
      <c r="A469" s="211"/>
      <c r="B469" s="212"/>
      <c r="C469" s="212"/>
      <c r="D469" s="212"/>
      <c r="E469" s="212"/>
      <c r="F469" s="212"/>
      <c r="G469" s="212"/>
    </row>
    <row r="470" spans="1:7" ht="13.2">
      <c r="A470" s="211"/>
      <c r="B470" s="212"/>
      <c r="C470" s="212"/>
      <c r="D470" s="212"/>
      <c r="E470" s="212"/>
      <c r="F470" s="212"/>
      <c r="G470" s="212"/>
    </row>
    <row r="471" spans="1:7" ht="13.2">
      <c r="A471" s="211"/>
      <c r="B471" s="212"/>
      <c r="C471" s="212"/>
      <c r="D471" s="212"/>
      <c r="E471" s="212"/>
      <c r="F471" s="212"/>
      <c r="G471" s="212"/>
    </row>
    <row r="472" spans="1:7" ht="13.2">
      <c r="A472" s="211"/>
      <c r="B472" s="212"/>
      <c r="C472" s="212"/>
      <c r="D472" s="212"/>
      <c r="E472" s="212"/>
      <c r="F472" s="212"/>
      <c r="G472" s="212"/>
    </row>
    <row r="473" spans="1:7" ht="13.2">
      <c r="A473" s="211"/>
      <c r="B473" s="212"/>
      <c r="C473" s="212"/>
      <c r="D473" s="212"/>
      <c r="E473" s="212"/>
      <c r="F473" s="212"/>
      <c r="G473" s="212"/>
    </row>
    <row r="474" spans="1:7" ht="13.2">
      <c r="A474" s="211"/>
      <c r="B474" s="212"/>
      <c r="C474" s="212"/>
      <c r="D474" s="212"/>
      <c r="E474" s="212"/>
      <c r="F474" s="212"/>
      <c r="G474" s="212"/>
    </row>
    <row r="475" spans="1:7" ht="13.2">
      <c r="A475" s="211"/>
      <c r="B475" s="212"/>
      <c r="C475" s="212"/>
      <c r="D475" s="212"/>
      <c r="E475" s="212"/>
      <c r="F475" s="212"/>
      <c r="G475" s="212"/>
    </row>
    <row r="476" spans="1:7" ht="13.2">
      <c r="A476" s="211"/>
      <c r="B476" s="212"/>
      <c r="C476" s="212"/>
      <c r="D476" s="212"/>
      <c r="E476" s="212"/>
      <c r="F476" s="212"/>
      <c r="G476" s="212"/>
    </row>
    <row r="477" spans="1:7" ht="13.2">
      <c r="A477" s="211"/>
      <c r="B477" s="212"/>
      <c r="C477" s="212"/>
      <c r="D477" s="212"/>
      <c r="E477" s="212"/>
      <c r="F477" s="212"/>
      <c r="G477" s="212"/>
    </row>
    <row r="478" spans="1:7" ht="13.2">
      <c r="A478" s="211"/>
      <c r="B478" s="212"/>
      <c r="C478" s="212"/>
      <c r="D478" s="212"/>
      <c r="E478" s="212"/>
      <c r="F478" s="212"/>
      <c r="G478" s="212"/>
    </row>
    <row r="479" spans="1:7" ht="13.2">
      <c r="A479" s="211"/>
      <c r="B479" s="212"/>
      <c r="C479" s="212"/>
      <c r="D479" s="212"/>
      <c r="E479" s="212"/>
      <c r="F479" s="212"/>
      <c r="G479" s="212"/>
    </row>
    <row r="480" spans="1:7" ht="13.2">
      <c r="A480" s="211"/>
      <c r="B480" s="212"/>
      <c r="C480" s="212"/>
      <c r="D480" s="212"/>
      <c r="E480" s="212"/>
      <c r="F480" s="212"/>
      <c r="G480" s="212"/>
    </row>
    <row r="481" spans="1:7" ht="13.2">
      <c r="A481" s="211"/>
      <c r="B481" s="212"/>
      <c r="C481" s="212"/>
      <c r="D481" s="212"/>
      <c r="E481" s="212"/>
      <c r="F481" s="212"/>
      <c r="G481" s="212"/>
    </row>
    <row r="482" spans="1:7" ht="13.2">
      <c r="A482" s="211"/>
      <c r="B482" s="212"/>
      <c r="C482" s="212"/>
      <c r="D482" s="212"/>
      <c r="E482" s="212"/>
      <c r="F482" s="212"/>
      <c r="G482" s="212"/>
    </row>
    <row r="483" spans="1:7" ht="13.2">
      <c r="A483" s="211"/>
      <c r="B483" s="212"/>
      <c r="C483" s="212"/>
      <c r="D483" s="212"/>
      <c r="E483" s="212"/>
      <c r="F483" s="212"/>
      <c r="G483" s="212"/>
    </row>
    <row r="484" spans="1:7" ht="13.2">
      <c r="A484" s="211"/>
      <c r="B484" s="212"/>
      <c r="C484" s="212"/>
      <c r="D484" s="212"/>
      <c r="E484" s="212"/>
      <c r="F484" s="212"/>
      <c r="G484" s="212"/>
    </row>
    <row r="485" spans="1:7" ht="13.2">
      <c r="A485" s="211"/>
      <c r="B485" s="212"/>
      <c r="C485" s="212"/>
      <c r="D485" s="212"/>
      <c r="E485" s="212"/>
      <c r="F485" s="212"/>
      <c r="G485" s="212"/>
    </row>
    <row r="486" spans="1:7" ht="13.2">
      <c r="A486" s="211"/>
      <c r="B486" s="212"/>
      <c r="C486" s="212"/>
      <c r="D486" s="212"/>
      <c r="E486" s="212"/>
      <c r="F486" s="212"/>
      <c r="G486" s="212"/>
    </row>
    <row r="487" spans="1:7" ht="13.2">
      <c r="A487" s="211"/>
      <c r="B487" s="212"/>
      <c r="C487" s="212"/>
      <c r="D487" s="212"/>
      <c r="E487" s="212"/>
      <c r="F487" s="212"/>
      <c r="G487" s="212"/>
    </row>
    <row r="488" spans="1:7" ht="13.2">
      <c r="A488" s="211"/>
      <c r="B488" s="212"/>
      <c r="C488" s="212"/>
      <c r="D488" s="212"/>
      <c r="E488" s="212"/>
      <c r="F488" s="212"/>
      <c r="G488" s="212"/>
    </row>
    <row r="489" spans="1:7" ht="13.2">
      <c r="A489" s="211"/>
      <c r="B489" s="212"/>
      <c r="C489" s="212"/>
      <c r="D489" s="212"/>
      <c r="E489" s="212"/>
      <c r="F489" s="212"/>
      <c r="G489" s="212"/>
    </row>
    <row r="490" spans="1:7" ht="13.2">
      <c r="A490" s="211"/>
      <c r="B490" s="212"/>
      <c r="C490" s="212"/>
      <c r="D490" s="212"/>
      <c r="E490" s="212"/>
      <c r="F490" s="212"/>
      <c r="G490" s="212"/>
    </row>
    <row r="491" spans="1:7" ht="13.2">
      <c r="A491" s="211"/>
      <c r="B491" s="212"/>
      <c r="C491" s="212"/>
      <c r="D491" s="212"/>
      <c r="E491" s="212"/>
      <c r="F491" s="212"/>
      <c r="G491" s="212"/>
    </row>
    <row r="492" spans="1:7" ht="13.2">
      <c r="A492" s="211"/>
      <c r="B492" s="212"/>
      <c r="C492" s="212"/>
      <c r="D492" s="212"/>
      <c r="E492" s="212"/>
      <c r="F492" s="212"/>
      <c r="G492" s="212"/>
    </row>
    <row r="493" spans="1:7" ht="13.2">
      <c r="A493" s="211"/>
      <c r="B493" s="212"/>
      <c r="C493" s="212"/>
      <c r="D493" s="212"/>
      <c r="E493" s="212"/>
      <c r="F493" s="212"/>
      <c r="G493" s="212"/>
    </row>
    <row r="494" spans="1:7" ht="13.2">
      <c r="A494" s="211"/>
      <c r="B494" s="212"/>
      <c r="C494" s="212"/>
      <c r="D494" s="212"/>
      <c r="E494" s="212"/>
      <c r="F494" s="212"/>
      <c r="G494" s="212"/>
    </row>
    <row r="495" spans="1:7" ht="13.2">
      <c r="A495" s="211"/>
      <c r="B495" s="212"/>
      <c r="C495" s="212"/>
      <c r="D495" s="212"/>
      <c r="E495" s="212"/>
      <c r="F495" s="212"/>
      <c r="G495" s="212"/>
    </row>
    <row r="496" spans="1:7" ht="13.2">
      <c r="A496" s="211"/>
      <c r="B496" s="212"/>
      <c r="C496" s="212"/>
      <c r="D496" s="212"/>
      <c r="E496" s="212"/>
      <c r="F496" s="212"/>
      <c r="G496" s="212"/>
    </row>
    <row r="497" spans="1:7" ht="13.2">
      <c r="A497" s="211"/>
      <c r="B497" s="212"/>
      <c r="C497" s="212"/>
      <c r="D497" s="212"/>
      <c r="E497" s="212"/>
      <c r="F497" s="212"/>
      <c r="G497" s="212"/>
    </row>
    <row r="498" spans="1:7" ht="13.2">
      <c r="A498" s="211"/>
      <c r="B498" s="212"/>
      <c r="C498" s="212"/>
      <c r="D498" s="212"/>
      <c r="E498" s="212"/>
      <c r="F498" s="212"/>
      <c r="G498" s="212"/>
    </row>
    <row r="499" spans="1:7" ht="13.2">
      <c r="A499" s="211"/>
      <c r="B499" s="212"/>
      <c r="C499" s="212"/>
      <c r="D499" s="212"/>
      <c r="E499" s="212"/>
      <c r="F499" s="212"/>
      <c r="G499" s="212"/>
    </row>
    <row r="500" spans="1:7" ht="13.2">
      <c r="A500" s="211"/>
      <c r="B500" s="212"/>
      <c r="C500" s="212"/>
      <c r="D500" s="212"/>
      <c r="E500" s="212"/>
      <c r="F500" s="212"/>
      <c r="G500" s="212"/>
    </row>
    <row r="501" spans="1:7" ht="13.2">
      <c r="A501" s="211"/>
      <c r="B501" s="212"/>
      <c r="C501" s="212"/>
      <c r="D501" s="212"/>
      <c r="E501" s="212"/>
      <c r="F501" s="212"/>
      <c r="G501" s="212"/>
    </row>
    <row r="502" spans="1:7" ht="13.2">
      <c r="A502" s="211"/>
      <c r="B502" s="212"/>
      <c r="C502" s="212"/>
      <c r="D502" s="212"/>
      <c r="E502" s="212"/>
      <c r="F502" s="212"/>
      <c r="G502" s="212"/>
    </row>
    <row r="503" spans="1:7" ht="13.2">
      <c r="A503" s="211"/>
      <c r="B503" s="212"/>
      <c r="C503" s="212"/>
      <c r="D503" s="212"/>
      <c r="E503" s="212"/>
      <c r="F503" s="212"/>
      <c r="G503" s="212"/>
    </row>
    <row r="504" spans="1:7" ht="13.2">
      <c r="A504" s="211"/>
      <c r="B504" s="212"/>
      <c r="C504" s="212"/>
      <c r="D504" s="212"/>
      <c r="E504" s="212"/>
      <c r="F504" s="212"/>
      <c r="G504" s="212"/>
    </row>
    <row r="505" spans="1:7" ht="13.2">
      <c r="A505" s="211"/>
      <c r="B505" s="212"/>
      <c r="C505" s="212"/>
      <c r="D505" s="212"/>
      <c r="E505" s="212"/>
      <c r="F505" s="212"/>
      <c r="G505" s="212"/>
    </row>
    <row r="506" spans="1:7" ht="13.2">
      <c r="A506" s="211"/>
      <c r="B506" s="212"/>
      <c r="C506" s="212"/>
      <c r="D506" s="212"/>
      <c r="E506" s="212"/>
      <c r="F506" s="212"/>
      <c r="G506" s="212"/>
    </row>
    <row r="507" spans="1:7" ht="13.2">
      <c r="A507" s="211"/>
      <c r="B507" s="212"/>
      <c r="C507" s="212"/>
      <c r="D507" s="212"/>
      <c r="E507" s="212"/>
      <c r="F507" s="212"/>
      <c r="G507" s="212"/>
    </row>
    <row r="508" spans="1:7" ht="13.2">
      <c r="A508" s="211"/>
      <c r="B508" s="212"/>
      <c r="C508" s="212"/>
      <c r="D508" s="212"/>
      <c r="E508" s="212"/>
      <c r="F508" s="212"/>
      <c r="G508" s="212"/>
    </row>
    <row r="509" spans="1:7" ht="13.2">
      <c r="A509" s="211"/>
      <c r="B509" s="212"/>
      <c r="C509" s="212"/>
      <c r="D509" s="212"/>
      <c r="E509" s="212"/>
      <c r="F509" s="212"/>
      <c r="G509" s="212"/>
    </row>
    <row r="510" spans="1:7" ht="13.2">
      <c r="A510" s="211"/>
      <c r="B510" s="212"/>
      <c r="C510" s="212"/>
      <c r="D510" s="212"/>
      <c r="E510" s="212"/>
      <c r="F510" s="212"/>
      <c r="G510" s="212"/>
    </row>
    <row r="511" spans="1:7" ht="13.2">
      <c r="A511" s="211"/>
      <c r="B511" s="212"/>
      <c r="C511" s="212"/>
      <c r="D511" s="212"/>
      <c r="E511" s="212"/>
      <c r="F511" s="212"/>
      <c r="G511" s="212"/>
    </row>
    <row r="512" spans="1:7" ht="13.2">
      <c r="A512" s="211"/>
      <c r="B512" s="212"/>
      <c r="C512" s="212"/>
      <c r="D512" s="212"/>
      <c r="E512" s="212"/>
      <c r="F512" s="212"/>
      <c r="G512" s="212"/>
    </row>
    <row r="513" spans="1:7" ht="13.2">
      <c r="A513" s="211"/>
      <c r="B513" s="212"/>
      <c r="C513" s="212"/>
      <c r="D513" s="212"/>
      <c r="E513" s="212"/>
      <c r="F513" s="212"/>
      <c r="G513" s="212"/>
    </row>
    <row r="514" spans="1:7" ht="13.2">
      <c r="A514" s="211"/>
      <c r="B514" s="212"/>
      <c r="C514" s="212"/>
      <c r="D514" s="212"/>
      <c r="E514" s="212"/>
      <c r="F514" s="212"/>
      <c r="G514" s="212"/>
    </row>
    <row r="515" spans="1:7" ht="13.2">
      <c r="A515" s="211"/>
      <c r="B515" s="212"/>
      <c r="C515" s="212"/>
      <c r="D515" s="212"/>
      <c r="E515" s="212"/>
      <c r="F515" s="212"/>
      <c r="G515" s="212"/>
    </row>
    <row r="516" spans="1:7" ht="13.2">
      <c r="A516" s="211"/>
      <c r="B516" s="212"/>
      <c r="C516" s="212"/>
      <c r="D516" s="212"/>
      <c r="E516" s="212"/>
      <c r="F516" s="212"/>
      <c r="G516" s="212"/>
    </row>
    <row r="517" spans="1:7" ht="13.2">
      <c r="A517" s="211"/>
      <c r="B517" s="212"/>
      <c r="C517" s="212"/>
      <c r="D517" s="212"/>
      <c r="E517" s="212"/>
      <c r="F517" s="212"/>
      <c r="G517" s="212"/>
    </row>
    <row r="518" spans="1:7" ht="13.2">
      <c r="A518" s="211"/>
      <c r="B518" s="212"/>
      <c r="C518" s="212"/>
      <c r="D518" s="212"/>
      <c r="E518" s="212"/>
      <c r="F518" s="212"/>
      <c r="G518" s="212"/>
    </row>
    <row r="519" spans="1:7" ht="13.2">
      <c r="A519" s="211"/>
      <c r="B519" s="212"/>
      <c r="C519" s="212"/>
      <c r="D519" s="212"/>
      <c r="E519" s="212"/>
      <c r="F519" s="212"/>
      <c r="G519" s="212"/>
    </row>
    <row r="520" spans="1:7" ht="13.2">
      <c r="A520" s="211"/>
      <c r="B520" s="212"/>
      <c r="C520" s="212"/>
      <c r="D520" s="212"/>
      <c r="E520" s="212"/>
      <c r="F520" s="212"/>
      <c r="G520" s="212"/>
    </row>
    <row r="521" spans="1:7" ht="13.2">
      <c r="A521" s="211"/>
      <c r="B521" s="212"/>
      <c r="C521" s="212"/>
      <c r="D521" s="212"/>
      <c r="E521" s="212"/>
      <c r="F521" s="212"/>
      <c r="G521" s="212"/>
    </row>
    <row r="522" spans="1:7" ht="13.2">
      <c r="A522" s="211"/>
      <c r="B522" s="212"/>
      <c r="C522" s="212"/>
      <c r="D522" s="212"/>
      <c r="E522" s="212"/>
      <c r="F522" s="212"/>
      <c r="G522" s="212"/>
    </row>
    <row r="523" spans="1:7" ht="13.2">
      <c r="A523" s="211"/>
      <c r="B523" s="212"/>
      <c r="C523" s="212"/>
      <c r="D523" s="212"/>
      <c r="E523" s="212"/>
      <c r="F523" s="212"/>
      <c r="G523" s="212"/>
    </row>
    <row r="524" spans="1:7" ht="13.2">
      <c r="A524" s="211"/>
      <c r="B524" s="212"/>
      <c r="C524" s="212"/>
      <c r="D524" s="212"/>
      <c r="E524" s="212"/>
      <c r="F524" s="212"/>
      <c r="G524" s="212"/>
    </row>
    <row r="525" spans="1:7" ht="13.2">
      <c r="A525" s="211"/>
      <c r="B525" s="212"/>
      <c r="C525" s="212"/>
      <c r="D525" s="212"/>
      <c r="E525" s="212"/>
      <c r="F525" s="212"/>
      <c r="G525" s="212"/>
    </row>
    <row r="526" spans="1:7" ht="13.2">
      <c r="A526" s="211"/>
      <c r="B526" s="212"/>
      <c r="C526" s="212"/>
      <c r="D526" s="212"/>
      <c r="E526" s="212"/>
      <c r="F526" s="212"/>
      <c r="G526" s="212"/>
    </row>
    <row r="527" spans="1:7" ht="13.2">
      <c r="A527" s="211"/>
      <c r="B527" s="212"/>
      <c r="C527" s="212"/>
      <c r="D527" s="212"/>
      <c r="E527" s="212"/>
      <c r="F527" s="212"/>
      <c r="G527" s="212"/>
    </row>
    <row r="528" spans="1:7" ht="13.2">
      <c r="A528" s="211"/>
      <c r="B528" s="212"/>
      <c r="C528" s="212"/>
      <c r="D528" s="212"/>
      <c r="E528" s="212"/>
      <c r="F528" s="212"/>
      <c r="G528" s="212"/>
    </row>
    <row r="529" spans="1:7" ht="13.2">
      <c r="A529" s="211"/>
      <c r="B529" s="212"/>
      <c r="C529" s="212"/>
      <c r="D529" s="212"/>
      <c r="E529" s="212"/>
      <c r="F529" s="212"/>
      <c r="G529" s="212"/>
    </row>
    <row r="530" spans="1:7" ht="13.2">
      <c r="A530" s="211"/>
      <c r="B530" s="212"/>
      <c r="C530" s="212"/>
      <c r="D530" s="212"/>
      <c r="E530" s="212"/>
      <c r="F530" s="212"/>
      <c r="G530" s="212"/>
    </row>
    <row r="531" spans="1:7" ht="13.2">
      <c r="A531" s="211"/>
      <c r="B531" s="212"/>
      <c r="C531" s="212"/>
      <c r="D531" s="212"/>
      <c r="E531" s="212"/>
      <c r="F531" s="212"/>
      <c r="G531" s="212"/>
    </row>
    <row r="532" spans="1:7" ht="13.2">
      <c r="A532" s="211"/>
      <c r="B532" s="212"/>
      <c r="C532" s="212"/>
      <c r="D532" s="212"/>
      <c r="E532" s="212"/>
      <c r="F532" s="212"/>
      <c r="G532" s="212"/>
    </row>
    <row r="533" spans="1:7" ht="13.2">
      <c r="A533" s="211"/>
      <c r="B533" s="212"/>
      <c r="C533" s="212"/>
      <c r="D533" s="212"/>
      <c r="E533" s="212"/>
      <c r="F533" s="212"/>
      <c r="G533" s="212"/>
    </row>
    <row r="534" spans="1:7" ht="13.2">
      <c r="A534" s="211"/>
      <c r="B534" s="212"/>
      <c r="C534" s="212"/>
      <c r="D534" s="212"/>
      <c r="E534" s="212"/>
      <c r="F534" s="212"/>
      <c r="G534" s="212"/>
    </row>
    <row r="535" spans="1:7" ht="13.2">
      <c r="A535" s="211"/>
      <c r="B535" s="212"/>
      <c r="C535" s="212"/>
      <c r="D535" s="212"/>
      <c r="E535" s="212"/>
      <c r="F535" s="212"/>
      <c r="G535" s="212"/>
    </row>
    <row r="536" spans="1:7" ht="13.2">
      <c r="A536" s="211"/>
      <c r="B536" s="212"/>
      <c r="C536" s="212"/>
      <c r="D536" s="212"/>
      <c r="E536" s="212"/>
      <c r="F536" s="212"/>
      <c r="G536" s="212"/>
    </row>
    <row r="537" spans="1:7" ht="13.2">
      <c r="A537" s="211"/>
      <c r="B537" s="212"/>
      <c r="C537" s="212"/>
      <c r="D537" s="212"/>
      <c r="E537" s="212"/>
      <c r="F537" s="212"/>
      <c r="G537" s="212"/>
    </row>
    <row r="538" spans="1:7" ht="13.2">
      <c r="A538" s="211"/>
      <c r="B538" s="212"/>
      <c r="C538" s="212"/>
      <c r="D538" s="212"/>
      <c r="E538" s="212"/>
      <c r="F538" s="212"/>
      <c r="G538" s="212"/>
    </row>
    <row r="539" spans="1:7" ht="13.2">
      <c r="A539" s="211"/>
      <c r="B539" s="212"/>
      <c r="C539" s="212"/>
      <c r="D539" s="212"/>
      <c r="E539" s="212"/>
      <c r="F539" s="212"/>
      <c r="G539" s="212"/>
    </row>
    <row r="540" spans="1:7" ht="13.2">
      <c r="A540" s="211"/>
      <c r="B540" s="212"/>
      <c r="C540" s="212"/>
      <c r="D540" s="212"/>
      <c r="E540" s="212"/>
      <c r="F540" s="212"/>
      <c r="G540" s="212"/>
    </row>
    <row r="541" spans="1:7" ht="13.2">
      <c r="A541" s="211"/>
      <c r="B541" s="212"/>
      <c r="C541" s="212"/>
      <c r="D541" s="212"/>
      <c r="E541" s="212"/>
      <c r="F541" s="212"/>
      <c r="G541" s="212"/>
    </row>
    <row r="542" spans="1:7" ht="13.2">
      <c r="A542" s="211"/>
      <c r="B542" s="212"/>
      <c r="C542" s="212"/>
      <c r="D542" s="212"/>
      <c r="E542" s="212"/>
      <c r="F542" s="212"/>
      <c r="G542" s="212"/>
    </row>
    <row r="543" spans="1:7" ht="13.2">
      <c r="A543" s="211"/>
      <c r="B543" s="212"/>
      <c r="C543" s="212"/>
      <c r="D543" s="212"/>
      <c r="E543" s="212"/>
      <c r="F543" s="212"/>
      <c r="G543" s="212"/>
    </row>
    <row r="544" spans="1:7" ht="13.2">
      <c r="A544" s="211"/>
      <c r="B544" s="212"/>
      <c r="C544" s="212"/>
      <c r="D544" s="212"/>
      <c r="E544" s="212"/>
      <c r="F544" s="212"/>
      <c r="G544" s="212"/>
    </row>
    <row r="545" spans="1:7" ht="13.2">
      <c r="A545" s="211"/>
      <c r="B545" s="212"/>
      <c r="C545" s="212"/>
      <c r="D545" s="212"/>
      <c r="E545" s="212"/>
      <c r="F545" s="212"/>
      <c r="G545" s="212"/>
    </row>
    <row r="546" spans="1:7" ht="13.2">
      <c r="A546" s="211"/>
      <c r="B546" s="212"/>
      <c r="C546" s="212"/>
      <c r="D546" s="212"/>
      <c r="E546" s="212"/>
      <c r="F546" s="212"/>
      <c r="G546" s="212"/>
    </row>
    <row r="547" spans="1:7" ht="13.2">
      <c r="A547" s="211"/>
      <c r="B547" s="212"/>
      <c r="C547" s="212"/>
      <c r="D547" s="212"/>
      <c r="E547" s="212"/>
      <c r="F547" s="212"/>
      <c r="G547" s="212"/>
    </row>
    <row r="548" spans="1:7" ht="13.2">
      <c r="A548" s="211"/>
      <c r="B548" s="212"/>
      <c r="C548" s="212"/>
      <c r="D548" s="212"/>
      <c r="E548" s="212"/>
      <c r="F548" s="212"/>
      <c r="G548" s="212"/>
    </row>
    <row r="549" spans="1:7" ht="13.2">
      <c r="A549" s="211"/>
      <c r="B549" s="212"/>
      <c r="C549" s="212"/>
      <c r="D549" s="212"/>
      <c r="E549" s="212"/>
      <c r="F549" s="212"/>
      <c r="G549" s="212"/>
    </row>
    <row r="550" spans="1:7" ht="13.2">
      <c r="A550" s="211"/>
      <c r="B550" s="212"/>
      <c r="C550" s="212"/>
      <c r="D550" s="212"/>
      <c r="E550" s="212"/>
      <c r="F550" s="212"/>
      <c r="G550" s="212"/>
    </row>
    <row r="551" spans="1:7" ht="13.2">
      <c r="A551" s="211"/>
      <c r="B551" s="212"/>
      <c r="C551" s="212"/>
      <c r="D551" s="212"/>
      <c r="E551" s="212"/>
      <c r="F551" s="212"/>
      <c r="G551" s="212"/>
    </row>
    <row r="552" spans="1:7" ht="13.2">
      <c r="A552" s="211"/>
      <c r="B552" s="212"/>
      <c r="C552" s="212"/>
      <c r="D552" s="212"/>
      <c r="E552" s="212"/>
      <c r="F552" s="212"/>
      <c r="G552" s="212"/>
    </row>
    <row r="553" spans="1:7" ht="13.2">
      <c r="A553" s="211"/>
      <c r="B553" s="212"/>
      <c r="C553" s="212"/>
      <c r="D553" s="212"/>
      <c r="E553" s="212"/>
      <c r="F553" s="212"/>
      <c r="G553" s="212"/>
    </row>
    <row r="554" spans="1:7" ht="13.2">
      <c r="A554" s="211"/>
      <c r="B554" s="212"/>
      <c r="C554" s="212"/>
      <c r="D554" s="212"/>
      <c r="E554" s="212"/>
      <c r="F554" s="212"/>
      <c r="G554" s="212"/>
    </row>
    <row r="555" spans="1:7" ht="13.2">
      <c r="A555" s="211"/>
      <c r="B555" s="212"/>
      <c r="C555" s="212"/>
      <c r="D555" s="212"/>
      <c r="E555" s="212"/>
      <c r="F555" s="212"/>
      <c r="G555" s="212"/>
    </row>
    <row r="556" spans="1:7" ht="13.2">
      <c r="A556" s="211"/>
      <c r="B556" s="212"/>
      <c r="C556" s="212"/>
      <c r="D556" s="212"/>
      <c r="E556" s="212"/>
      <c r="F556" s="212"/>
      <c r="G556" s="212"/>
    </row>
    <row r="557" spans="1:7" ht="13.2">
      <c r="A557" s="211"/>
      <c r="B557" s="212"/>
      <c r="C557" s="212"/>
      <c r="D557" s="212"/>
      <c r="E557" s="212"/>
      <c r="F557" s="212"/>
      <c r="G557" s="212"/>
    </row>
    <row r="558" spans="1:7" ht="13.2">
      <c r="A558" s="211"/>
      <c r="B558" s="212"/>
      <c r="C558" s="212"/>
      <c r="D558" s="212"/>
      <c r="E558" s="212"/>
      <c r="F558" s="212"/>
      <c r="G558" s="212"/>
    </row>
    <row r="559" spans="1:7" ht="13.2">
      <c r="A559" s="211"/>
      <c r="B559" s="212"/>
      <c r="C559" s="212"/>
      <c r="D559" s="212"/>
      <c r="E559" s="212"/>
      <c r="F559" s="212"/>
      <c r="G559" s="212"/>
    </row>
    <row r="560" spans="1:7" ht="13.2">
      <c r="A560" s="211"/>
      <c r="B560" s="212"/>
      <c r="C560" s="212"/>
      <c r="D560" s="212"/>
      <c r="E560" s="212"/>
      <c r="F560" s="212"/>
      <c r="G560" s="212"/>
    </row>
    <row r="561" spans="1:7" ht="13.2">
      <c r="A561" s="211"/>
      <c r="B561" s="212"/>
      <c r="C561" s="212"/>
      <c r="D561" s="212"/>
      <c r="E561" s="212"/>
      <c r="F561" s="212"/>
      <c r="G561" s="212"/>
    </row>
    <row r="562" spans="1:7" ht="13.2">
      <c r="A562" s="211"/>
      <c r="B562" s="212"/>
      <c r="C562" s="212"/>
      <c r="D562" s="212"/>
      <c r="E562" s="212"/>
      <c r="F562" s="212"/>
      <c r="G562" s="212"/>
    </row>
    <row r="563" spans="1:7" ht="13.2">
      <c r="A563" s="211"/>
      <c r="B563" s="212"/>
      <c r="C563" s="212"/>
      <c r="D563" s="212"/>
      <c r="E563" s="212"/>
      <c r="F563" s="212"/>
      <c r="G563" s="212"/>
    </row>
    <row r="564" spans="1:7" ht="13.2">
      <c r="A564" s="211"/>
      <c r="B564" s="212"/>
      <c r="C564" s="212"/>
      <c r="D564" s="212"/>
      <c r="E564" s="212"/>
      <c r="F564" s="212"/>
      <c r="G564" s="212"/>
    </row>
    <row r="565" spans="1:7" ht="13.2">
      <c r="A565" s="211"/>
      <c r="B565" s="212"/>
      <c r="C565" s="212"/>
      <c r="D565" s="212"/>
      <c r="E565" s="212"/>
      <c r="F565" s="212"/>
      <c r="G565" s="212"/>
    </row>
    <row r="566" spans="1:7" ht="13.2">
      <c r="A566" s="211"/>
      <c r="B566" s="212"/>
      <c r="C566" s="212"/>
      <c r="D566" s="212"/>
      <c r="E566" s="212"/>
      <c r="F566" s="212"/>
      <c r="G566" s="212"/>
    </row>
    <row r="567" spans="1:7" ht="13.2">
      <c r="A567" s="211"/>
      <c r="B567" s="212"/>
      <c r="C567" s="212"/>
      <c r="D567" s="212"/>
      <c r="E567" s="212"/>
      <c r="F567" s="212"/>
      <c r="G567" s="212"/>
    </row>
    <row r="568" spans="1:7" ht="13.2">
      <c r="A568" s="211"/>
      <c r="B568" s="212"/>
      <c r="C568" s="212"/>
      <c r="D568" s="212"/>
      <c r="E568" s="212"/>
      <c r="F568" s="212"/>
      <c r="G568" s="212"/>
    </row>
    <row r="569" spans="1:7" ht="13.2">
      <c r="A569" s="211"/>
      <c r="B569" s="212"/>
      <c r="C569" s="212"/>
      <c r="D569" s="212"/>
      <c r="E569" s="212"/>
      <c r="F569" s="212"/>
      <c r="G569" s="212"/>
    </row>
    <row r="570" spans="1:7" ht="13.2">
      <c r="A570" s="211"/>
      <c r="B570" s="212"/>
      <c r="C570" s="212"/>
      <c r="D570" s="212"/>
      <c r="E570" s="212"/>
      <c r="F570" s="212"/>
      <c r="G570" s="212"/>
    </row>
    <row r="571" spans="1:7" ht="13.2">
      <c r="A571" s="211"/>
      <c r="B571" s="212"/>
      <c r="C571" s="212"/>
      <c r="D571" s="212"/>
      <c r="E571" s="212"/>
      <c r="F571" s="212"/>
      <c r="G571" s="212"/>
    </row>
    <row r="572" spans="1:7" ht="13.2">
      <c r="A572" s="211"/>
      <c r="B572" s="212"/>
      <c r="C572" s="212"/>
      <c r="D572" s="212"/>
      <c r="E572" s="212"/>
      <c r="F572" s="212"/>
      <c r="G572" s="212"/>
    </row>
    <row r="573" spans="1:7" ht="13.2">
      <c r="A573" s="211"/>
      <c r="B573" s="212"/>
      <c r="C573" s="212"/>
      <c r="D573" s="212"/>
      <c r="E573" s="212"/>
      <c r="F573" s="212"/>
      <c r="G573" s="212"/>
    </row>
    <row r="574" spans="1:7" ht="13.2">
      <c r="A574" s="211"/>
      <c r="B574" s="212"/>
      <c r="C574" s="212"/>
      <c r="D574" s="212"/>
      <c r="E574" s="212"/>
      <c r="F574" s="212"/>
      <c r="G574" s="212"/>
    </row>
    <row r="575" spans="1:7" ht="13.2">
      <c r="A575" s="211"/>
      <c r="B575" s="212"/>
      <c r="C575" s="212"/>
      <c r="D575" s="212"/>
      <c r="E575" s="212"/>
      <c r="F575" s="212"/>
      <c r="G575" s="212"/>
    </row>
    <row r="576" spans="1:7" ht="13.2">
      <c r="A576" s="211"/>
      <c r="B576" s="212"/>
      <c r="C576" s="212"/>
      <c r="D576" s="212"/>
      <c r="E576" s="212"/>
      <c r="F576" s="212"/>
      <c r="G576" s="212"/>
    </row>
    <row r="577" spans="1:7" ht="13.2">
      <c r="A577" s="211"/>
      <c r="B577" s="212"/>
      <c r="C577" s="212"/>
      <c r="D577" s="212"/>
      <c r="E577" s="212"/>
      <c r="F577" s="212"/>
      <c r="G577" s="212"/>
    </row>
    <row r="578" spans="1:7" ht="13.2">
      <c r="A578" s="211"/>
      <c r="B578" s="212"/>
      <c r="C578" s="212"/>
      <c r="D578" s="212"/>
      <c r="E578" s="212"/>
      <c r="F578" s="212"/>
      <c r="G578" s="212"/>
    </row>
    <row r="579" spans="1:7" ht="13.2">
      <c r="A579" s="211"/>
      <c r="B579" s="212"/>
      <c r="C579" s="212"/>
      <c r="D579" s="212"/>
      <c r="E579" s="212"/>
      <c r="F579" s="212"/>
      <c r="G579" s="212"/>
    </row>
    <row r="580" spans="1:7" ht="13.2">
      <c r="A580" s="211"/>
      <c r="B580" s="212"/>
      <c r="C580" s="212"/>
      <c r="D580" s="212"/>
      <c r="E580" s="212"/>
      <c r="F580" s="212"/>
      <c r="G580" s="212"/>
    </row>
    <row r="581" spans="1:7" ht="13.2">
      <c r="A581" s="211"/>
      <c r="B581" s="212"/>
      <c r="C581" s="212"/>
      <c r="D581" s="212"/>
      <c r="E581" s="212"/>
      <c r="F581" s="212"/>
      <c r="G581" s="212"/>
    </row>
    <row r="582" spans="1:7" ht="13.2">
      <c r="A582" s="211"/>
      <c r="B582" s="212"/>
      <c r="C582" s="212"/>
      <c r="D582" s="212"/>
      <c r="E582" s="212"/>
      <c r="F582" s="212"/>
      <c r="G582" s="212"/>
    </row>
    <row r="583" spans="1:7" ht="13.2">
      <c r="A583" s="211"/>
      <c r="B583" s="212"/>
      <c r="C583" s="212"/>
      <c r="D583" s="212"/>
      <c r="E583" s="212"/>
      <c r="F583" s="212"/>
      <c r="G583" s="212"/>
    </row>
    <row r="584" spans="1:7" ht="13.2">
      <c r="A584" s="211"/>
      <c r="B584" s="212"/>
      <c r="C584" s="212"/>
      <c r="D584" s="212"/>
      <c r="E584" s="212"/>
      <c r="F584" s="212"/>
      <c r="G584" s="212"/>
    </row>
    <row r="585" spans="1:7" ht="13.2">
      <c r="A585" s="211"/>
      <c r="B585" s="212"/>
      <c r="C585" s="212"/>
      <c r="D585" s="212"/>
      <c r="E585" s="212"/>
      <c r="F585" s="212"/>
      <c r="G585" s="212"/>
    </row>
    <row r="586" spans="1:7" ht="13.2">
      <c r="A586" s="211"/>
      <c r="B586" s="212"/>
      <c r="C586" s="212"/>
      <c r="D586" s="212"/>
      <c r="E586" s="212"/>
      <c r="F586" s="212"/>
      <c r="G586" s="212"/>
    </row>
    <row r="587" spans="1:7" ht="13.2">
      <c r="A587" s="211"/>
      <c r="B587" s="212"/>
      <c r="C587" s="212"/>
      <c r="D587" s="212"/>
      <c r="E587" s="212"/>
      <c r="F587" s="212"/>
      <c r="G587" s="212"/>
    </row>
    <row r="588" spans="1:7" ht="13.2">
      <c r="A588" s="211"/>
      <c r="B588" s="212"/>
      <c r="C588" s="212"/>
      <c r="D588" s="212"/>
      <c r="E588" s="212"/>
      <c r="F588" s="212"/>
      <c r="G588" s="212"/>
    </row>
    <row r="589" spans="1:7" ht="13.2">
      <c r="A589" s="211"/>
      <c r="B589" s="212"/>
      <c r="C589" s="212"/>
      <c r="D589" s="212"/>
      <c r="E589" s="212"/>
      <c r="F589" s="212"/>
      <c r="G589" s="212"/>
    </row>
    <row r="590" spans="1:7" ht="13.2">
      <c r="A590" s="211"/>
      <c r="B590" s="212"/>
      <c r="C590" s="212"/>
      <c r="D590" s="212"/>
      <c r="E590" s="212"/>
      <c r="F590" s="212"/>
      <c r="G590" s="212"/>
    </row>
    <row r="591" spans="1:7" ht="13.2">
      <c r="A591" s="211"/>
      <c r="B591" s="212"/>
      <c r="C591" s="212"/>
      <c r="D591" s="212"/>
      <c r="E591" s="212"/>
      <c r="F591" s="212"/>
      <c r="G591" s="212"/>
    </row>
    <row r="592" spans="1:7" ht="13.2">
      <c r="A592" s="211"/>
      <c r="B592" s="212"/>
      <c r="C592" s="212"/>
      <c r="D592" s="212"/>
      <c r="E592" s="212"/>
      <c r="F592" s="212"/>
      <c r="G592" s="212"/>
    </row>
    <row r="593" spans="1:7" ht="13.2">
      <c r="A593" s="211"/>
      <c r="B593" s="212"/>
      <c r="C593" s="212"/>
      <c r="D593" s="212"/>
      <c r="E593" s="212"/>
      <c r="F593" s="212"/>
      <c r="G593" s="212"/>
    </row>
    <row r="594" spans="1:7" ht="13.2">
      <c r="A594" s="211"/>
      <c r="B594" s="212"/>
      <c r="C594" s="212"/>
      <c r="D594" s="212"/>
      <c r="E594" s="212"/>
      <c r="F594" s="212"/>
      <c r="G594" s="212"/>
    </row>
    <row r="595" spans="1:7" ht="13.2">
      <c r="A595" s="211"/>
      <c r="B595" s="212"/>
      <c r="C595" s="212"/>
      <c r="D595" s="212"/>
      <c r="E595" s="212"/>
      <c r="F595" s="212"/>
      <c r="G595" s="212"/>
    </row>
    <row r="596" spans="1:7" ht="13.2">
      <c r="A596" s="211"/>
      <c r="B596" s="212"/>
      <c r="C596" s="212"/>
      <c r="D596" s="212"/>
      <c r="E596" s="212"/>
      <c r="F596" s="212"/>
      <c r="G596" s="212"/>
    </row>
    <row r="597" spans="1:7" ht="13.2">
      <c r="A597" s="211"/>
      <c r="B597" s="212"/>
      <c r="C597" s="212"/>
      <c r="D597" s="212"/>
      <c r="E597" s="212"/>
      <c r="F597" s="212"/>
      <c r="G597" s="212"/>
    </row>
    <row r="598" spans="1:7" ht="13.2">
      <c r="A598" s="211"/>
      <c r="B598" s="212"/>
      <c r="C598" s="212"/>
      <c r="D598" s="212"/>
      <c r="E598" s="212"/>
      <c r="F598" s="212"/>
      <c r="G598" s="212"/>
    </row>
    <row r="599" spans="1:7" ht="13.2">
      <c r="A599" s="211"/>
      <c r="B599" s="212"/>
      <c r="C599" s="212"/>
      <c r="D599" s="212"/>
      <c r="E599" s="212"/>
      <c r="F599" s="212"/>
      <c r="G599" s="212"/>
    </row>
    <row r="600" spans="1:7" ht="13.2">
      <c r="A600" s="211"/>
      <c r="B600" s="212"/>
      <c r="C600" s="212"/>
      <c r="D600" s="212"/>
      <c r="E600" s="212"/>
      <c r="F600" s="212"/>
      <c r="G600" s="212"/>
    </row>
    <row r="601" spans="1:7" ht="13.2">
      <c r="A601" s="211"/>
      <c r="B601" s="212"/>
      <c r="C601" s="212"/>
      <c r="D601" s="212"/>
      <c r="E601" s="212"/>
      <c r="F601" s="212"/>
      <c r="G601" s="212"/>
    </row>
    <row r="602" spans="1:7" ht="13.2">
      <c r="A602" s="211"/>
      <c r="B602" s="212"/>
      <c r="C602" s="212"/>
      <c r="D602" s="212"/>
      <c r="E602" s="212"/>
      <c r="F602" s="212"/>
      <c r="G602" s="212"/>
    </row>
    <row r="603" spans="1:7" ht="13.2">
      <c r="A603" s="211"/>
      <c r="B603" s="212"/>
      <c r="C603" s="212"/>
      <c r="D603" s="212"/>
      <c r="E603" s="212"/>
      <c r="F603" s="212"/>
      <c r="G603" s="212"/>
    </row>
    <row r="604" spans="1:7" ht="13.2">
      <c r="A604" s="211"/>
      <c r="B604" s="212"/>
      <c r="C604" s="212"/>
      <c r="D604" s="212"/>
      <c r="E604" s="212"/>
      <c r="F604" s="212"/>
      <c r="G604" s="212"/>
    </row>
    <row r="605" spans="1:7" ht="13.2">
      <c r="A605" s="211"/>
      <c r="B605" s="212"/>
      <c r="C605" s="212"/>
      <c r="D605" s="212"/>
      <c r="E605" s="212"/>
      <c r="F605" s="212"/>
      <c r="G605" s="212"/>
    </row>
    <row r="606" spans="1:7" ht="13.2">
      <c r="A606" s="211"/>
      <c r="B606" s="212"/>
      <c r="C606" s="212"/>
      <c r="D606" s="212"/>
      <c r="E606" s="212"/>
      <c r="F606" s="212"/>
      <c r="G606" s="212"/>
    </row>
    <row r="607" spans="1:7" ht="13.2">
      <c r="A607" s="211"/>
      <c r="B607" s="212"/>
      <c r="C607" s="212"/>
      <c r="D607" s="212"/>
      <c r="E607" s="212"/>
      <c r="F607" s="212"/>
      <c r="G607" s="212"/>
    </row>
    <row r="608" spans="1:7" ht="13.2">
      <c r="A608" s="211"/>
      <c r="B608" s="212"/>
      <c r="C608" s="212"/>
      <c r="D608" s="212"/>
      <c r="E608" s="212"/>
      <c r="F608" s="212"/>
      <c r="G608" s="212"/>
    </row>
    <row r="609" spans="1:7" ht="13.2">
      <c r="A609" s="211"/>
      <c r="B609" s="212"/>
      <c r="C609" s="212"/>
      <c r="D609" s="212"/>
      <c r="E609" s="212"/>
      <c r="F609" s="212"/>
      <c r="G609" s="212"/>
    </row>
    <row r="610" spans="1:7" ht="13.2">
      <c r="A610" s="211"/>
      <c r="B610" s="212"/>
      <c r="C610" s="212"/>
      <c r="D610" s="212"/>
      <c r="E610" s="212"/>
      <c r="F610" s="212"/>
      <c r="G610" s="212"/>
    </row>
    <row r="611" spans="1:7" ht="13.2">
      <c r="A611" s="211"/>
      <c r="B611" s="212"/>
      <c r="C611" s="212"/>
      <c r="D611" s="212"/>
      <c r="E611" s="212"/>
      <c r="F611" s="212"/>
      <c r="G611" s="212"/>
    </row>
    <row r="612" spans="1:7" ht="13.2">
      <c r="A612" s="211"/>
      <c r="B612" s="212"/>
      <c r="C612" s="212"/>
      <c r="D612" s="212"/>
      <c r="E612" s="212"/>
      <c r="F612" s="212"/>
      <c r="G612" s="212"/>
    </row>
    <row r="613" spans="1:7" ht="13.2">
      <c r="A613" s="211"/>
      <c r="B613" s="212"/>
      <c r="C613" s="212"/>
      <c r="D613" s="212"/>
      <c r="E613" s="212"/>
      <c r="F613" s="212"/>
      <c r="G613" s="212"/>
    </row>
    <row r="614" spans="1:7" ht="13.2">
      <c r="A614" s="211"/>
      <c r="B614" s="212"/>
      <c r="C614" s="212"/>
      <c r="D614" s="212"/>
      <c r="E614" s="212"/>
      <c r="F614" s="212"/>
      <c r="G614" s="212"/>
    </row>
    <row r="615" spans="1:7" ht="13.2">
      <c r="A615" s="211"/>
      <c r="B615" s="212"/>
      <c r="C615" s="212"/>
      <c r="D615" s="212"/>
      <c r="E615" s="212"/>
      <c r="F615" s="212"/>
      <c r="G615" s="212"/>
    </row>
    <row r="616" spans="1:7" ht="13.2">
      <c r="A616" s="211"/>
      <c r="B616" s="212"/>
      <c r="C616" s="212"/>
      <c r="D616" s="212"/>
      <c r="E616" s="212"/>
      <c r="F616" s="212"/>
      <c r="G616" s="212"/>
    </row>
    <row r="617" spans="1:7" ht="13.2">
      <c r="A617" s="211"/>
      <c r="B617" s="212"/>
      <c r="C617" s="212"/>
      <c r="D617" s="212"/>
      <c r="E617" s="212"/>
      <c r="F617" s="212"/>
      <c r="G617" s="212"/>
    </row>
    <row r="618" spans="1:7" ht="13.2">
      <c r="A618" s="211"/>
      <c r="B618" s="212"/>
      <c r="C618" s="212"/>
      <c r="D618" s="212"/>
      <c r="E618" s="212"/>
      <c r="F618" s="212"/>
      <c r="G618" s="212"/>
    </row>
    <row r="619" spans="1:7" ht="13.2">
      <c r="A619" s="211"/>
      <c r="B619" s="212"/>
      <c r="C619" s="212"/>
      <c r="D619" s="212"/>
      <c r="E619" s="212"/>
      <c r="F619" s="212"/>
      <c r="G619" s="212"/>
    </row>
    <row r="620" spans="1:7" ht="13.2">
      <c r="A620" s="211"/>
      <c r="B620" s="212"/>
      <c r="C620" s="212"/>
      <c r="D620" s="212"/>
      <c r="E620" s="212"/>
      <c r="F620" s="212"/>
      <c r="G620" s="212"/>
    </row>
    <row r="621" spans="1:7" ht="13.2">
      <c r="A621" s="211"/>
      <c r="B621" s="212"/>
      <c r="C621" s="212"/>
      <c r="D621" s="212"/>
      <c r="E621" s="212"/>
      <c r="F621" s="212"/>
      <c r="G621" s="212"/>
    </row>
    <row r="622" spans="1:7" ht="13.2">
      <c r="A622" s="211"/>
      <c r="B622" s="212"/>
      <c r="C622" s="212"/>
      <c r="D622" s="212"/>
      <c r="E622" s="212"/>
      <c r="F622" s="212"/>
      <c r="G622" s="212"/>
    </row>
    <row r="623" spans="1:7" ht="13.2">
      <c r="A623" s="211"/>
      <c r="B623" s="212"/>
      <c r="C623" s="212"/>
      <c r="D623" s="212"/>
      <c r="E623" s="212"/>
      <c r="F623" s="212"/>
      <c r="G623" s="212"/>
    </row>
    <row r="624" spans="1:7" ht="13.2">
      <c r="A624" s="211"/>
      <c r="B624" s="212"/>
      <c r="C624" s="212"/>
      <c r="D624" s="212"/>
      <c r="E624" s="212"/>
      <c r="F624" s="212"/>
      <c r="G624" s="212"/>
    </row>
    <row r="625" spans="1:7" ht="13.2">
      <c r="A625" s="211"/>
      <c r="B625" s="212"/>
      <c r="C625" s="212"/>
      <c r="D625" s="212"/>
      <c r="E625" s="212"/>
      <c r="F625" s="212"/>
      <c r="G625" s="212"/>
    </row>
    <row r="626" spans="1:7" ht="13.2">
      <c r="A626" s="211"/>
      <c r="B626" s="212"/>
      <c r="C626" s="212"/>
      <c r="D626" s="212"/>
      <c r="E626" s="212"/>
      <c r="F626" s="212"/>
      <c r="G626" s="212"/>
    </row>
    <row r="627" spans="1:7" ht="13.2">
      <c r="A627" s="211"/>
      <c r="B627" s="212"/>
      <c r="C627" s="212"/>
      <c r="D627" s="212"/>
      <c r="E627" s="212"/>
      <c r="F627" s="212"/>
      <c r="G627" s="212"/>
    </row>
    <row r="628" spans="1:7" ht="13.2">
      <c r="A628" s="211"/>
      <c r="B628" s="212"/>
      <c r="C628" s="212"/>
      <c r="D628" s="212"/>
      <c r="E628" s="212"/>
      <c r="F628" s="212"/>
      <c r="G628" s="212"/>
    </row>
    <row r="629" spans="1:7" ht="13.2">
      <c r="A629" s="211"/>
      <c r="B629" s="212"/>
      <c r="C629" s="212"/>
      <c r="D629" s="212"/>
      <c r="E629" s="212"/>
      <c r="F629" s="212"/>
      <c r="G629" s="212"/>
    </row>
    <row r="630" spans="1:7" ht="13.2">
      <c r="A630" s="211"/>
      <c r="B630" s="212"/>
      <c r="C630" s="212"/>
      <c r="D630" s="212"/>
      <c r="E630" s="212"/>
      <c r="F630" s="212"/>
      <c r="G630" s="212"/>
    </row>
    <row r="631" spans="1:7" ht="13.2">
      <c r="A631" s="211"/>
      <c r="B631" s="212"/>
      <c r="C631" s="212"/>
      <c r="D631" s="212"/>
      <c r="E631" s="212"/>
      <c r="F631" s="212"/>
      <c r="G631" s="212"/>
    </row>
    <row r="632" spans="1:7" ht="13.2">
      <c r="A632" s="211"/>
      <c r="B632" s="212"/>
      <c r="C632" s="212"/>
      <c r="D632" s="212"/>
      <c r="E632" s="212"/>
      <c r="F632" s="212"/>
      <c r="G632" s="212"/>
    </row>
    <row r="633" spans="1:7" ht="13.2">
      <c r="A633" s="211"/>
      <c r="B633" s="212"/>
      <c r="C633" s="212"/>
      <c r="D633" s="212"/>
      <c r="E633" s="212"/>
      <c r="F633" s="212"/>
      <c r="G633" s="212"/>
    </row>
    <row r="634" spans="1:7" ht="13.2">
      <c r="A634" s="211"/>
      <c r="B634" s="212"/>
      <c r="C634" s="212"/>
      <c r="D634" s="212"/>
      <c r="E634" s="212"/>
      <c r="F634" s="212"/>
      <c r="G634" s="212"/>
    </row>
    <row r="635" spans="1:7" ht="13.2">
      <c r="A635" s="211"/>
      <c r="B635" s="212"/>
      <c r="C635" s="212"/>
      <c r="D635" s="212"/>
      <c r="E635" s="212"/>
      <c r="F635" s="212"/>
      <c r="G635" s="212"/>
    </row>
    <row r="636" spans="1:7" ht="13.2">
      <c r="A636" s="211"/>
      <c r="B636" s="212"/>
      <c r="C636" s="212"/>
      <c r="D636" s="212"/>
      <c r="E636" s="212"/>
      <c r="F636" s="212"/>
      <c r="G636" s="212"/>
    </row>
    <row r="637" spans="1:7" ht="13.2">
      <c r="A637" s="211"/>
      <c r="B637" s="212"/>
      <c r="C637" s="212"/>
      <c r="D637" s="212"/>
      <c r="E637" s="212"/>
      <c r="F637" s="212"/>
      <c r="G637" s="212"/>
    </row>
    <row r="638" spans="1:7" ht="13.2">
      <c r="A638" s="211"/>
      <c r="B638" s="212"/>
      <c r="C638" s="212"/>
      <c r="D638" s="212"/>
      <c r="E638" s="212"/>
      <c r="F638" s="212"/>
      <c r="G638" s="212"/>
    </row>
    <row r="639" spans="1:7" ht="13.2">
      <c r="A639" s="211"/>
      <c r="B639" s="212"/>
      <c r="C639" s="212"/>
      <c r="D639" s="212"/>
      <c r="E639" s="212"/>
      <c r="F639" s="212"/>
      <c r="G639" s="212"/>
    </row>
    <row r="640" spans="1:7" ht="13.2">
      <c r="A640" s="211"/>
      <c r="B640" s="212"/>
      <c r="C640" s="212"/>
      <c r="D640" s="212"/>
      <c r="E640" s="212"/>
      <c r="F640" s="212"/>
      <c r="G640" s="212"/>
    </row>
    <row r="641" spans="1:7" ht="13.2">
      <c r="A641" s="211"/>
      <c r="B641" s="212"/>
      <c r="C641" s="212"/>
      <c r="D641" s="212"/>
      <c r="E641" s="212"/>
      <c r="F641" s="212"/>
      <c r="G641" s="212"/>
    </row>
    <row r="642" spans="1:7" ht="13.2">
      <c r="A642" s="211"/>
      <c r="B642" s="212"/>
      <c r="C642" s="212"/>
      <c r="D642" s="212"/>
      <c r="E642" s="212"/>
      <c r="F642" s="212"/>
      <c r="G642" s="212"/>
    </row>
    <row r="643" spans="1:7" ht="13.2">
      <c r="A643" s="211"/>
      <c r="B643" s="212"/>
      <c r="C643" s="212"/>
      <c r="D643" s="212"/>
      <c r="E643" s="212"/>
      <c r="F643" s="212"/>
      <c r="G643" s="212"/>
    </row>
    <row r="644" spans="1:7" ht="13.2">
      <c r="A644" s="211"/>
      <c r="B644" s="212"/>
      <c r="C644" s="212"/>
      <c r="D644" s="212"/>
      <c r="E644" s="212"/>
      <c r="F644" s="212"/>
      <c r="G644" s="212"/>
    </row>
    <row r="645" spans="1:7" ht="13.2">
      <c r="A645" s="211"/>
      <c r="B645" s="212"/>
      <c r="C645" s="212"/>
      <c r="D645" s="212"/>
      <c r="E645" s="212"/>
      <c r="F645" s="212"/>
      <c r="G645" s="212"/>
    </row>
    <row r="646" spans="1:7" ht="13.2">
      <c r="A646" s="211"/>
      <c r="B646" s="212"/>
      <c r="C646" s="212"/>
      <c r="D646" s="212"/>
      <c r="E646" s="212"/>
      <c r="F646" s="212"/>
      <c r="G646" s="212"/>
    </row>
    <row r="647" spans="1:7" ht="13.2">
      <c r="A647" s="211"/>
      <c r="B647" s="212"/>
      <c r="C647" s="212"/>
      <c r="D647" s="212"/>
      <c r="E647" s="212"/>
      <c r="F647" s="212"/>
      <c r="G647" s="212"/>
    </row>
    <row r="648" spans="1:7" ht="13.2">
      <c r="A648" s="211"/>
      <c r="B648" s="212"/>
      <c r="C648" s="212"/>
      <c r="D648" s="212"/>
      <c r="E648" s="212"/>
      <c r="F648" s="212"/>
      <c r="G648" s="212"/>
    </row>
    <row r="649" spans="1:7" ht="13.2">
      <c r="A649" s="211"/>
      <c r="B649" s="212"/>
      <c r="C649" s="212"/>
      <c r="D649" s="212"/>
      <c r="E649" s="212"/>
      <c r="F649" s="212"/>
      <c r="G649" s="212"/>
    </row>
    <row r="650" spans="1:7" ht="13.2">
      <c r="A650" s="211"/>
      <c r="B650" s="212"/>
      <c r="C650" s="212"/>
      <c r="D650" s="212"/>
      <c r="E650" s="212"/>
      <c r="F650" s="212"/>
      <c r="G650" s="212"/>
    </row>
    <row r="651" spans="1:7" ht="13.2">
      <c r="A651" s="211"/>
      <c r="B651" s="212"/>
      <c r="C651" s="212"/>
      <c r="D651" s="212"/>
      <c r="E651" s="212"/>
      <c r="F651" s="212"/>
      <c r="G651" s="212"/>
    </row>
    <row r="652" spans="1:7" ht="13.2">
      <c r="A652" s="211"/>
      <c r="B652" s="212"/>
      <c r="C652" s="212"/>
      <c r="D652" s="212"/>
      <c r="E652" s="212"/>
      <c r="F652" s="212"/>
      <c r="G652" s="212"/>
    </row>
    <row r="653" spans="1:7" ht="13.2">
      <c r="A653" s="211"/>
      <c r="B653" s="212"/>
      <c r="C653" s="212"/>
      <c r="D653" s="212"/>
      <c r="E653" s="212"/>
      <c r="F653" s="212"/>
      <c r="G653" s="212"/>
    </row>
    <row r="654" spans="1:7" ht="13.2">
      <c r="A654" s="211"/>
      <c r="B654" s="212"/>
      <c r="C654" s="212"/>
      <c r="D654" s="212"/>
      <c r="E654" s="212"/>
      <c r="F654" s="212"/>
      <c r="G654" s="212"/>
    </row>
    <row r="655" spans="1:7" ht="13.2">
      <c r="A655" s="211"/>
      <c r="B655" s="212"/>
      <c r="C655" s="212"/>
      <c r="D655" s="212"/>
      <c r="E655" s="212"/>
      <c r="F655" s="212"/>
      <c r="G655" s="212"/>
    </row>
    <row r="656" spans="1:7" ht="13.2">
      <c r="A656" s="211"/>
      <c r="B656" s="212"/>
      <c r="C656" s="212"/>
      <c r="D656" s="212"/>
      <c r="E656" s="212"/>
      <c r="F656" s="212"/>
      <c r="G656" s="212"/>
    </row>
    <row r="657" spans="1:7" ht="13.2">
      <c r="A657" s="211"/>
      <c r="B657" s="212"/>
      <c r="C657" s="212"/>
      <c r="D657" s="212"/>
      <c r="E657" s="212"/>
      <c r="F657" s="212"/>
      <c r="G657" s="212"/>
    </row>
    <row r="658" spans="1:7" ht="13.2">
      <c r="A658" s="211"/>
      <c r="B658" s="212"/>
      <c r="C658" s="212"/>
      <c r="D658" s="212"/>
      <c r="E658" s="212"/>
      <c r="F658" s="212"/>
      <c r="G658" s="212"/>
    </row>
    <row r="659" spans="1:7" ht="13.2">
      <c r="A659" s="211"/>
      <c r="B659" s="212"/>
      <c r="C659" s="212"/>
      <c r="D659" s="212"/>
      <c r="E659" s="212"/>
      <c r="F659" s="212"/>
      <c r="G659" s="212"/>
    </row>
    <row r="660" spans="1:7" ht="13.2">
      <c r="A660" s="211"/>
      <c r="B660" s="212"/>
      <c r="C660" s="212"/>
      <c r="D660" s="212"/>
      <c r="E660" s="212"/>
      <c r="F660" s="212"/>
      <c r="G660" s="212"/>
    </row>
    <row r="661" spans="1:7" ht="13.2">
      <c r="A661" s="211"/>
      <c r="B661" s="212"/>
      <c r="C661" s="212"/>
      <c r="D661" s="212"/>
      <c r="E661" s="212"/>
      <c r="F661" s="212"/>
      <c r="G661" s="212"/>
    </row>
    <row r="662" spans="1:7" ht="13.2">
      <c r="A662" s="211"/>
      <c r="B662" s="212"/>
      <c r="C662" s="212"/>
      <c r="D662" s="212"/>
      <c r="E662" s="212"/>
      <c r="F662" s="212"/>
      <c r="G662" s="212"/>
    </row>
    <row r="663" spans="1:7" ht="13.2">
      <c r="A663" s="211"/>
      <c r="B663" s="212"/>
      <c r="C663" s="212"/>
      <c r="D663" s="212"/>
      <c r="E663" s="212"/>
      <c r="F663" s="212"/>
      <c r="G663" s="212"/>
    </row>
    <row r="664" spans="1:7" ht="13.2">
      <c r="A664" s="211"/>
      <c r="B664" s="212"/>
      <c r="C664" s="212"/>
      <c r="D664" s="212"/>
      <c r="E664" s="212"/>
      <c r="F664" s="212"/>
      <c r="G664" s="212"/>
    </row>
    <row r="665" spans="1:7" ht="13.2">
      <c r="A665" s="211"/>
      <c r="B665" s="212"/>
      <c r="C665" s="212"/>
      <c r="D665" s="212"/>
      <c r="E665" s="212"/>
      <c r="F665" s="212"/>
      <c r="G665" s="212"/>
    </row>
    <row r="666" spans="1:7" ht="13.2">
      <c r="A666" s="211"/>
      <c r="B666" s="212"/>
      <c r="C666" s="212"/>
      <c r="D666" s="212"/>
      <c r="E666" s="212"/>
      <c r="F666" s="212"/>
      <c r="G666" s="212"/>
    </row>
    <row r="667" spans="1:7" ht="13.2">
      <c r="A667" s="211"/>
      <c r="B667" s="212"/>
      <c r="C667" s="212"/>
      <c r="D667" s="212"/>
      <c r="E667" s="212"/>
      <c r="F667" s="212"/>
      <c r="G667" s="212"/>
    </row>
    <row r="668" spans="1:7" ht="13.2">
      <c r="A668" s="211"/>
      <c r="B668" s="212"/>
      <c r="C668" s="212"/>
      <c r="D668" s="212"/>
      <c r="E668" s="212"/>
      <c r="F668" s="212"/>
      <c r="G668" s="212"/>
    </row>
    <row r="669" spans="1:7" ht="13.2">
      <c r="A669" s="211"/>
      <c r="B669" s="212"/>
      <c r="C669" s="212"/>
      <c r="D669" s="212"/>
      <c r="E669" s="212"/>
      <c r="F669" s="212"/>
      <c r="G669" s="212"/>
    </row>
    <row r="670" spans="1:7" ht="13.2">
      <c r="A670" s="211"/>
      <c r="B670" s="212"/>
      <c r="C670" s="212"/>
      <c r="D670" s="212"/>
      <c r="E670" s="212"/>
      <c r="F670" s="212"/>
      <c r="G670" s="212"/>
    </row>
    <row r="671" spans="1:7" ht="13.2">
      <c r="A671" s="211"/>
      <c r="B671" s="212"/>
      <c r="C671" s="212"/>
      <c r="D671" s="212"/>
      <c r="E671" s="212"/>
      <c r="F671" s="212"/>
      <c r="G671" s="212"/>
    </row>
    <row r="672" spans="1:7" ht="13.2">
      <c r="A672" s="211"/>
      <c r="B672" s="212"/>
      <c r="C672" s="212"/>
      <c r="D672" s="212"/>
      <c r="E672" s="212"/>
      <c r="F672" s="212"/>
      <c r="G672" s="212"/>
    </row>
    <row r="673" spans="1:7" ht="13.2">
      <c r="A673" s="211"/>
      <c r="B673" s="212"/>
      <c r="C673" s="212"/>
      <c r="D673" s="212"/>
      <c r="E673" s="212"/>
      <c r="F673" s="212"/>
      <c r="G673" s="212"/>
    </row>
    <row r="674" spans="1:7" ht="13.2">
      <c r="A674" s="211"/>
      <c r="B674" s="212"/>
      <c r="C674" s="212"/>
      <c r="D674" s="212"/>
      <c r="E674" s="212"/>
      <c r="F674" s="212"/>
      <c r="G674" s="212"/>
    </row>
    <row r="675" spans="1:7" ht="13.2">
      <c r="A675" s="211"/>
      <c r="B675" s="212"/>
      <c r="C675" s="212"/>
      <c r="D675" s="212"/>
      <c r="E675" s="212"/>
      <c r="F675" s="212"/>
      <c r="G675" s="212"/>
    </row>
    <row r="676" spans="1:7" ht="13.2">
      <c r="A676" s="211"/>
      <c r="B676" s="212"/>
      <c r="C676" s="212"/>
      <c r="D676" s="212"/>
      <c r="E676" s="212"/>
      <c r="F676" s="212"/>
      <c r="G676" s="212"/>
    </row>
    <row r="677" spans="1:7" ht="13.2">
      <c r="A677" s="211"/>
      <c r="B677" s="212"/>
      <c r="C677" s="212"/>
      <c r="D677" s="212"/>
      <c r="E677" s="212"/>
      <c r="F677" s="212"/>
      <c r="G677" s="212"/>
    </row>
    <row r="678" spans="1:7" ht="13.2">
      <c r="A678" s="211"/>
      <c r="B678" s="212"/>
      <c r="C678" s="212"/>
      <c r="D678" s="212"/>
      <c r="E678" s="212"/>
      <c r="F678" s="212"/>
      <c r="G678" s="212"/>
    </row>
    <row r="679" spans="1:7" ht="13.2">
      <c r="A679" s="211"/>
      <c r="B679" s="212"/>
      <c r="C679" s="212"/>
      <c r="D679" s="212"/>
      <c r="E679" s="212"/>
      <c r="F679" s="212"/>
      <c r="G679" s="212"/>
    </row>
    <row r="680" spans="1:7" ht="13.2">
      <c r="A680" s="211"/>
      <c r="B680" s="212"/>
      <c r="C680" s="212"/>
      <c r="D680" s="212"/>
      <c r="E680" s="212"/>
      <c r="F680" s="212"/>
      <c r="G680" s="212"/>
    </row>
    <row r="681" spans="1:7" ht="13.2">
      <c r="A681" s="211"/>
      <c r="B681" s="212"/>
      <c r="C681" s="212"/>
      <c r="D681" s="212"/>
      <c r="E681" s="212"/>
      <c r="F681" s="212"/>
      <c r="G681" s="212"/>
    </row>
    <row r="682" spans="1:7" ht="13.2">
      <c r="A682" s="211"/>
      <c r="B682" s="212"/>
      <c r="C682" s="212"/>
      <c r="D682" s="212"/>
      <c r="E682" s="212"/>
      <c r="F682" s="212"/>
      <c r="G682" s="212"/>
    </row>
    <row r="683" spans="1:7" ht="13.2">
      <c r="A683" s="211"/>
      <c r="B683" s="212"/>
      <c r="C683" s="212"/>
      <c r="D683" s="212"/>
      <c r="E683" s="212"/>
      <c r="F683" s="212"/>
      <c r="G683" s="212"/>
    </row>
    <row r="684" spans="1:7" ht="13.2">
      <c r="A684" s="211"/>
      <c r="B684" s="212"/>
      <c r="C684" s="212"/>
      <c r="D684" s="212"/>
      <c r="E684" s="212"/>
      <c r="F684" s="212"/>
      <c r="G684" s="212"/>
    </row>
    <row r="685" spans="1:7" ht="13.2">
      <c r="A685" s="211"/>
      <c r="B685" s="212"/>
      <c r="C685" s="212"/>
      <c r="D685" s="212"/>
      <c r="E685" s="212"/>
      <c r="F685" s="212"/>
      <c r="G685" s="212"/>
    </row>
    <row r="686" spans="1:7" ht="13.2">
      <c r="A686" s="211"/>
      <c r="B686" s="212"/>
      <c r="C686" s="212"/>
      <c r="D686" s="212"/>
      <c r="E686" s="212"/>
      <c r="F686" s="212"/>
      <c r="G686" s="212"/>
    </row>
    <row r="687" spans="1:7" ht="13.2">
      <c r="A687" s="211"/>
      <c r="B687" s="212"/>
      <c r="C687" s="212"/>
      <c r="D687" s="212"/>
      <c r="E687" s="212"/>
      <c r="F687" s="212"/>
      <c r="G687" s="212"/>
    </row>
    <row r="688" spans="1:7" ht="13.2">
      <c r="A688" s="211"/>
      <c r="B688" s="212"/>
      <c r="C688" s="212"/>
      <c r="D688" s="212"/>
      <c r="E688" s="212"/>
      <c r="F688" s="212"/>
      <c r="G688" s="212"/>
    </row>
    <row r="689" spans="1:7" ht="13.2">
      <c r="A689" s="211"/>
      <c r="B689" s="212"/>
      <c r="C689" s="212"/>
      <c r="D689" s="212"/>
      <c r="E689" s="212"/>
      <c r="F689" s="212"/>
      <c r="G689" s="212"/>
    </row>
    <row r="690" spans="1:7" ht="13.2">
      <c r="A690" s="211"/>
      <c r="B690" s="212"/>
      <c r="C690" s="212"/>
      <c r="D690" s="212"/>
      <c r="E690" s="212"/>
      <c r="F690" s="212"/>
      <c r="G690" s="212"/>
    </row>
    <row r="691" spans="1:7" ht="13.2">
      <c r="A691" s="211"/>
      <c r="B691" s="212"/>
      <c r="C691" s="212"/>
      <c r="D691" s="212"/>
      <c r="E691" s="212"/>
      <c r="F691" s="212"/>
      <c r="G691" s="212"/>
    </row>
    <row r="692" spans="1:7" ht="13.2">
      <c r="A692" s="211"/>
      <c r="B692" s="212"/>
      <c r="C692" s="212"/>
      <c r="D692" s="212"/>
      <c r="E692" s="212"/>
      <c r="F692" s="212"/>
      <c r="G692" s="212"/>
    </row>
    <row r="693" spans="1:7" ht="13.2">
      <c r="A693" s="211"/>
      <c r="B693" s="212"/>
      <c r="C693" s="212"/>
      <c r="D693" s="212"/>
      <c r="E693" s="212"/>
      <c r="F693" s="212"/>
      <c r="G693" s="212"/>
    </row>
    <row r="694" spans="1:7" ht="13.2">
      <c r="A694" s="211"/>
      <c r="B694" s="212"/>
      <c r="C694" s="212"/>
      <c r="D694" s="212"/>
      <c r="E694" s="212"/>
      <c r="F694" s="212"/>
      <c r="G694" s="212"/>
    </row>
    <row r="695" spans="1:7" ht="13.2">
      <c r="A695" s="211"/>
      <c r="B695" s="212"/>
      <c r="C695" s="212"/>
      <c r="D695" s="212"/>
      <c r="E695" s="212"/>
      <c r="F695" s="212"/>
      <c r="G695" s="212"/>
    </row>
    <row r="696" spans="1:7" ht="13.2">
      <c r="A696" s="211"/>
      <c r="B696" s="212"/>
      <c r="C696" s="212"/>
      <c r="D696" s="212"/>
      <c r="E696" s="212"/>
      <c r="F696" s="212"/>
      <c r="G696" s="212"/>
    </row>
    <row r="697" spans="1:7" ht="13.2">
      <c r="A697" s="211"/>
      <c r="B697" s="212"/>
      <c r="C697" s="212"/>
      <c r="D697" s="212"/>
      <c r="E697" s="212"/>
      <c r="F697" s="212"/>
      <c r="G697" s="212"/>
    </row>
    <row r="698" spans="1:7" ht="13.2">
      <c r="A698" s="211"/>
      <c r="B698" s="212"/>
      <c r="C698" s="212"/>
      <c r="D698" s="212"/>
      <c r="E698" s="212"/>
      <c r="F698" s="212"/>
      <c r="G698" s="212"/>
    </row>
    <row r="699" spans="1:7" ht="13.2">
      <c r="A699" s="211"/>
      <c r="B699" s="212"/>
      <c r="C699" s="212"/>
      <c r="D699" s="212"/>
      <c r="E699" s="212"/>
      <c r="F699" s="212"/>
      <c r="G699" s="212"/>
    </row>
    <row r="700" spans="1:7" ht="13.2">
      <c r="A700" s="211"/>
      <c r="B700" s="212"/>
      <c r="C700" s="212"/>
      <c r="D700" s="212"/>
      <c r="E700" s="212"/>
      <c r="F700" s="212"/>
      <c r="G700" s="212"/>
    </row>
    <row r="701" spans="1:7" ht="13.2">
      <c r="A701" s="211"/>
      <c r="B701" s="212"/>
      <c r="C701" s="212"/>
      <c r="D701" s="212"/>
      <c r="E701" s="212"/>
      <c r="F701" s="212"/>
      <c r="G701" s="212"/>
    </row>
    <row r="702" spans="1:7" ht="13.2">
      <c r="A702" s="211"/>
      <c r="B702" s="212"/>
      <c r="C702" s="212"/>
      <c r="D702" s="212"/>
      <c r="E702" s="212"/>
      <c r="F702" s="212"/>
      <c r="G702" s="212"/>
    </row>
    <row r="703" spans="1:7" ht="13.2">
      <c r="A703" s="211"/>
      <c r="B703" s="212"/>
      <c r="C703" s="212"/>
      <c r="D703" s="212"/>
      <c r="E703" s="212"/>
      <c r="F703" s="212"/>
      <c r="G703" s="212"/>
    </row>
    <row r="704" spans="1:7" ht="13.2">
      <c r="A704" s="211"/>
      <c r="B704" s="212"/>
      <c r="C704" s="212"/>
      <c r="D704" s="212"/>
      <c r="E704" s="212"/>
      <c r="F704" s="212"/>
      <c r="G704" s="212"/>
    </row>
    <row r="705" spans="1:7" ht="13.2">
      <c r="A705" s="211"/>
      <c r="B705" s="212"/>
      <c r="C705" s="212"/>
      <c r="D705" s="212"/>
      <c r="E705" s="212"/>
      <c r="F705" s="212"/>
      <c r="G705" s="212"/>
    </row>
    <row r="706" spans="1:7" ht="13.2">
      <c r="A706" s="211"/>
      <c r="B706" s="212"/>
      <c r="C706" s="212"/>
      <c r="D706" s="212"/>
      <c r="E706" s="212"/>
      <c r="F706" s="212"/>
      <c r="G706" s="212"/>
    </row>
    <row r="707" spans="1:7" ht="13.2">
      <c r="A707" s="211"/>
      <c r="B707" s="212"/>
      <c r="C707" s="212"/>
      <c r="D707" s="212"/>
      <c r="E707" s="212"/>
      <c r="F707" s="212"/>
      <c r="G707" s="212"/>
    </row>
    <row r="708" spans="1:7" ht="13.2">
      <c r="A708" s="211"/>
      <c r="B708" s="212"/>
      <c r="C708" s="212"/>
      <c r="D708" s="212"/>
      <c r="E708" s="212"/>
      <c r="F708" s="212"/>
      <c r="G708" s="212"/>
    </row>
    <row r="709" spans="1:7" ht="13.2">
      <c r="A709" s="211"/>
      <c r="B709" s="212"/>
      <c r="C709" s="212"/>
      <c r="D709" s="212"/>
      <c r="E709" s="212"/>
      <c r="F709" s="212"/>
      <c r="G709" s="212"/>
    </row>
    <row r="710" spans="1:7" ht="13.2">
      <c r="A710" s="211"/>
      <c r="B710" s="212"/>
      <c r="C710" s="212"/>
      <c r="D710" s="212"/>
      <c r="E710" s="212"/>
      <c r="F710" s="212"/>
      <c r="G710" s="212"/>
    </row>
    <row r="711" spans="1:7" ht="13.2">
      <c r="A711" s="211"/>
      <c r="B711" s="212"/>
      <c r="C711" s="212"/>
      <c r="D711" s="212"/>
      <c r="E711" s="212"/>
      <c r="F711" s="212"/>
      <c r="G711" s="212"/>
    </row>
    <row r="712" spans="1:7" ht="13.2">
      <c r="A712" s="211"/>
      <c r="B712" s="212"/>
      <c r="C712" s="212"/>
      <c r="D712" s="212"/>
      <c r="E712" s="212"/>
      <c r="F712" s="212"/>
      <c r="G712" s="212"/>
    </row>
    <row r="713" spans="1:7" ht="13.2">
      <c r="A713" s="211"/>
      <c r="B713" s="212"/>
      <c r="C713" s="212"/>
      <c r="D713" s="212"/>
      <c r="E713" s="212"/>
      <c r="F713" s="212"/>
      <c r="G713" s="212"/>
    </row>
    <row r="714" spans="1:7" ht="13.2">
      <c r="A714" s="211"/>
      <c r="B714" s="212"/>
      <c r="C714" s="212"/>
      <c r="D714" s="212"/>
      <c r="E714" s="212"/>
      <c r="F714" s="212"/>
      <c r="G714" s="212"/>
    </row>
    <row r="715" spans="1:7" ht="13.2">
      <c r="A715" s="211"/>
      <c r="B715" s="212"/>
      <c r="C715" s="212"/>
      <c r="D715" s="212"/>
      <c r="E715" s="212"/>
      <c r="F715" s="212"/>
      <c r="G715" s="212"/>
    </row>
    <row r="716" spans="1:7" ht="13.2">
      <c r="A716" s="211"/>
      <c r="B716" s="212"/>
      <c r="C716" s="212"/>
      <c r="D716" s="212"/>
      <c r="E716" s="212"/>
      <c r="F716" s="212"/>
      <c r="G716" s="212"/>
    </row>
    <row r="717" spans="1:7" ht="13.2">
      <c r="A717" s="211"/>
      <c r="B717" s="212"/>
      <c r="C717" s="212"/>
      <c r="D717" s="212"/>
      <c r="E717" s="212"/>
      <c r="F717" s="212"/>
      <c r="G717" s="212"/>
    </row>
    <row r="718" spans="1:7" ht="13.2">
      <c r="A718" s="211"/>
      <c r="B718" s="212"/>
      <c r="C718" s="212"/>
      <c r="D718" s="212"/>
      <c r="E718" s="212"/>
      <c r="F718" s="212"/>
      <c r="G718" s="212"/>
    </row>
    <row r="719" spans="1:7" ht="13.2">
      <c r="A719" s="211"/>
      <c r="B719" s="212"/>
      <c r="C719" s="212"/>
      <c r="D719" s="212"/>
      <c r="E719" s="212"/>
      <c r="F719" s="212"/>
      <c r="G719" s="212"/>
    </row>
    <row r="720" spans="1:7" ht="13.2">
      <c r="A720" s="211"/>
      <c r="B720" s="212"/>
      <c r="C720" s="212"/>
      <c r="D720" s="212"/>
      <c r="E720" s="212"/>
      <c r="F720" s="212"/>
      <c r="G720" s="212"/>
    </row>
    <row r="721" spans="1:7" ht="13.2">
      <c r="A721" s="211"/>
      <c r="B721" s="212"/>
      <c r="C721" s="212"/>
      <c r="D721" s="212"/>
      <c r="E721" s="212"/>
      <c r="F721" s="212"/>
      <c r="G721" s="212"/>
    </row>
    <row r="722" spans="1:7" ht="13.2">
      <c r="A722" s="211"/>
      <c r="B722" s="212"/>
      <c r="C722" s="212"/>
      <c r="D722" s="212"/>
      <c r="E722" s="212"/>
      <c r="F722" s="212"/>
      <c r="G722" s="212"/>
    </row>
    <row r="723" spans="1:7" ht="13.2">
      <c r="A723" s="211"/>
      <c r="B723" s="212"/>
      <c r="C723" s="212"/>
      <c r="D723" s="212"/>
      <c r="E723" s="212"/>
      <c r="F723" s="212"/>
      <c r="G723" s="212"/>
    </row>
    <row r="724" spans="1:7" ht="13.2">
      <c r="A724" s="211"/>
      <c r="B724" s="212"/>
      <c r="C724" s="212"/>
      <c r="D724" s="212"/>
      <c r="E724" s="212"/>
      <c r="F724" s="212"/>
      <c r="G724" s="212"/>
    </row>
    <row r="725" spans="1:7" ht="13.2">
      <c r="A725" s="211"/>
      <c r="B725" s="212"/>
      <c r="C725" s="212"/>
      <c r="D725" s="212"/>
      <c r="E725" s="212"/>
      <c r="F725" s="212"/>
      <c r="G725" s="212"/>
    </row>
    <row r="726" spans="1:7" ht="13.2">
      <c r="A726" s="211"/>
      <c r="B726" s="212"/>
      <c r="C726" s="212"/>
      <c r="D726" s="212"/>
      <c r="E726" s="212"/>
      <c r="F726" s="212"/>
      <c r="G726" s="212"/>
    </row>
    <row r="727" spans="1:7" ht="13.2">
      <c r="A727" s="211"/>
      <c r="B727" s="212"/>
      <c r="C727" s="212"/>
      <c r="D727" s="212"/>
      <c r="E727" s="212"/>
      <c r="F727" s="212"/>
      <c r="G727" s="212"/>
    </row>
    <row r="728" spans="1:7" ht="13.2">
      <c r="A728" s="211"/>
      <c r="B728" s="212"/>
      <c r="C728" s="212"/>
      <c r="D728" s="212"/>
      <c r="E728" s="212"/>
      <c r="F728" s="212"/>
      <c r="G728" s="212"/>
    </row>
    <row r="729" spans="1:7" ht="13.2">
      <c r="A729" s="211"/>
      <c r="B729" s="212"/>
      <c r="C729" s="212"/>
      <c r="D729" s="212"/>
      <c r="E729" s="212"/>
      <c r="F729" s="212"/>
      <c r="G729" s="212"/>
    </row>
    <row r="730" spans="1:7" ht="13.2">
      <c r="A730" s="211"/>
      <c r="B730" s="212"/>
      <c r="C730" s="212"/>
      <c r="D730" s="212"/>
      <c r="E730" s="212"/>
      <c r="F730" s="212"/>
      <c r="G730" s="212"/>
    </row>
    <row r="731" spans="1:7" ht="13.2">
      <c r="A731" s="211"/>
      <c r="B731" s="212"/>
      <c r="C731" s="212"/>
      <c r="D731" s="212"/>
      <c r="E731" s="212"/>
      <c r="F731" s="212"/>
      <c r="G731" s="212"/>
    </row>
    <row r="732" spans="1:7" ht="13.2">
      <c r="A732" s="211"/>
      <c r="B732" s="212"/>
      <c r="C732" s="212"/>
      <c r="D732" s="212"/>
      <c r="E732" s="212"/>
      <c r="F732" s="212"/>
      <c r="G732" s="212"/>
    </row>
    <row r="733" spans="1:7" ht="13.2">
      <c r="A733" s="211"/>
      <c r="B733" s="212"/>
      <c r="C733" s="212"/>
      <c r="D733" s="212"/>
      <c r="E733" s="212"/>
      <c r="F733" s="212"/>
      <c r="G733" s="212"/>
    </row>
    <row r="734" spans="1:7" ht="13.2">
      <c r="A734" s="211"/>
      <c r="B734" s="212"/>
      <c r="C734" s="212"/>
      <c r="D734" s="212"/>
      <c r="E734" s="212"/>
      <c r="F734" s="212"/>
      <c r="G734" s="212"/>
    </row>
    <row r="735" spans="1:7" ht="13.2">
      <c r="A735" s="211"/>
      <c r="B735" s="212"/>
      <c r="C735" s="212"/>
      <c r="D735" s="212"/>
      <c r="E735" s="212"/>
      <c r="F735" s="212"/>
      <c r="G735" s="212"/>
    </row>
    <row r="736" spans="1:7" ht="13.2">
      <c r="A736" s="211"/>
      <c r="B736" s="212"/>
      <c r="C736" s="212"/>
      <c r="D736" s="212"/>
      <c r="E736" s="212"/>
      <c r="F736" s="212"/>
      <c r="G736" s="212"/>
    </row>
    <row r="737" spans="1:7" ht="13.2">
      <c r="A737" s="211"/>
      <c r="B737" s="212"/>
      <c r="C737" s="212"/>
      <c r="D737" s="212"/>
      <c r="E737" s="212"/>
      <c r="F737" s="212"/>
      <c r="G737" s="212"/>
    </row>
    <row r="738" spans="1:7" ht="13.2">
      <c r="A738" s="211"/>
      <c r="B738" s="212"/>
      <c r="C738" s="212"/>
      <c r="D738" s="212"/>
      <c r="E738" s="212"/>
      <c r="F738" s="212"/>
      <c r="G738" s="212"/>
    </row>
    <row r="739" spans="1:7" ht="13.2">
      <c r="A739" s="211"/>
      <c r="B739" s="212"/>
      <c r="C739" s="212"/>
      <c r="D739" s="212"/>
      <c r="E739" s="212"/>
      <c r="F739" s="212"/>
      <c r="G739" s="212"/>
    </row>
    <row r="740" spans="1:7" ht="13.2">
      <c r="A740" s="211"/>
      <c r="B740" s="212"/>
      <c r="C740" s="212"/>
      <c r="D740" s="212"/>
      <c r="E740" s="212"/>
      <c r="F740" s="212"/>
      <c r="G740" s="212"/>
    </row>
    <row r="741" spans="1:7" ht="13.2">
      <c r="A741" s="211"/>
      <c r="B741" s="212"/>
      <c r="C741" s="212"/>
      <c r="D741" s="212"/>
      <c r="E741" s="212"/>
      <c r="F741" s="212"/>
      <c r="G741" s="212"/>
    </row>
    <row r="742" spans="1:7" ht="13.2">
      <c r="A742" s="211"/>
      <c r="B742" s="212"/>
      <c r="C742" s="212"/>
      <c r="D742" s="212"/>
      <c r="E742" s="212"/>
      <c r="F742" s="212"/>
      <c r="G742" s="212"/>
    </row>
    <row r="743" spans="1:7" ht="13.2">
      <c r="A743" s="211"/>
      <c r="B743" s="212"/>
      <c r="C743" s="212"/>
      <c r="D743" s="212"/>
      <c r="E743" s="212"/>
      <c r="F743" s="212"/>
      <c r="G743" s="212"/>
    </row>
    <row r="744" spans="1:7" ht="13.2">
      <c r="A744" s="211"/>
      <c r="B744" s="212"/>
      <c r="C744" s="212"/>
      <c r="D744" s="212"/>
      <c r="E744" s="212"/>
      <c r="F744" s="212"/>
      <c r="G744" s="212"/>
    </row>
    <row r="745" spans="1:7" ht="13.2">
      <c r="A745" s="211"/>
      <c r="B745" s="212"/>
      <c r="C745" s="212"/>
      <c r="D745" s="212"/>
      <c r="E745" s="212"/>
      <c r="F745" s="212"/>
      <c r="G745" s="212"/>
    </row>
    <row r="746" spans="1:7" ht="13.2">
      <c r="A746" s="211"/>
      <c r="B746" s="212"/>
      <c r="C746" s="212"/>
      <c r="D746" s="212"/>
      <c r="E746" s="212"/>
      <c r="F746" s="212"/>
      <c r="G746" s="212"/>
    </row>
    <row r="747" spans="1:7" ht="13.2">
      <c r="A747" s="211"/>
      <c r="B747" s="212"/>
      <c r="C747" s="212"/>
      <c r="D747" s="212"/>
      <c r="E747" s="212"/>
      <c r="F747" s="212"/>
      <c r="G747" s="212"/>
    </row>
    <row r="748" spans="1:7" ht="13.2">
      <c r="A748" s="211"/>
      <c r="B748" s="212"/>
      <c r="C748" s="212"/>
      <c r="D748" s="212"/>
      <c r="E748" s="212"/>
      <c r="F748" s="212"/>
      <c r="G748" s="212"/>
    </row>
    <row r="749" spans="1:7" ht="13.2">
      <c r="A749" s="211"/>
      <c r="B749" s="212"/>
      <c r="C749" s="212"/>
      <c r="D749" s="212"/>
      <c r="E749" s="212"/>
      <c r="F749" s="212"/>
      <c r="G749" s="212"/>
    </row>
    <row r="750" spans="1:7" ht="13.2">
      <c r="A750" s="211"/>
      <c r="B750" s="212"/>
      <c r="C750" s="212"/>
      <c r="D750" s="212"/>
      <c r="E750" s="212"/>
      <c r="F750" s="212"/>
      <c r="G750" s="212"/>
    </row>
    <row r="751" spans="1:7" ht="13.2">
      <c r="A751" s="211"/>
      <c r="B751" s="212"/>
      <c r="C751" s="212"/>
      <c r="D751" s="212"/>
      <c r="E751" s="212"/>
      <c r="F751" s="212"/>
      <c r="G751" s="212"/>
    </row>
    <row r="752" spans="1:7" ht="13.2">
      <c r="A752" s="211"/>
      <c r="B752" s="212"/>
      <c r="C752" s="212"/>
      <c r="D752" s="212"/>
      <c r="E752" s="212"/>
      <c r="F752" s="212"/>
      <c r="G752" s="212"/>
    </row>
    <row r="753" spans="1:7" ht="13.2">
      <c r="A753" s="211"/>
      <c r="B753" s="212"/>
      <c r="C753" s="212"/>
      <c r="D753" s="212"/>
      <c r="E753" s="212"/>
      <c r="F753" s="212"/>
      <c r="G753" s="212"/>
    </row>
    <row r="754" spans="1:7" ht="13.2">
      <c r="A754" s="211"/>
      <c r="B754" s="212"/>
      <c r="C754" s="212"/>
      <c r="D754" s="212"/>
      <c r="E754" s="212"/>
      <c r="F754" s="212"/>
      <c r="G754" s="212"/>
    </row>
    <row r="755" spans="1:7" ht="13.2">
      <c r="A755" s="211"/>
      <c r="B755" s="212"/>
      <c r="C755" s="212"/>
      <c r="D755" s="212"/>
      <c r="E755" s="212"/>
      <c r="F755" s="212"/>
      <c r="G755" s="212"/>
    </row>
    <row r="756" spans="1:7" ht="13.2">
      <c r="A756" s="211"/>
      <c r="B756" s="212"/>
      <c r="C756" s="212"/>
      <c r="D756" s="212"/>
      <c r="E756" s="212"/>
      <c r="F756" s="212"/>
      <c r="G756" s="212"/>
    </row>
    <row r="757" spans="1:7" ht="13.2">
      <c r="A757" s="211"/>
      <c r="B757" s="212"/>
      <c r="C757" s="212"/>
      <c r="D757" s="212"/>
      <c r="E757" s="212"/>
      <c r="F757" s="212"/>
      <c r="G757" s="212"/>
    </row>
    <row r="758" spans="1:7" ht="13.2">
      <c r="A758" s="211"/>
      <c r="B758" s="212"/>
      <c r="C758" s="212"/>
      <c r="D758" s="212"/>
      <c r="E758" s="212"/>
      <c r="F758" s="212"/>
      <c r="G758" s="212"/>
    </row>
    <row r="759" spans="1:7" ht="13.2">
      <c r="A759" s="211"/>
      <c r="B759" s="212"/>
      <c r="C759" s="212"/>
      <c r="D759" s="212"/>
      <c r="E759" s="212"/>
      <c r="F759" s="212"/>
      <c r="G759" s="212"/>
    </row>
    <row r="760" spans="1:7" ht="13.2">
      <c r="A760" s="211"/>
      <c r="B760" s="212"/>
      <c r="C760" s="212"/>
      <c r="D760" s="212"/>
      <c r="E760" s="212"/>
      <c r="F760" s="212"/>
      <c r="G760" s="212"/>
    </row>
    <row r="761" spans="1:7" ht="13.2">
      <c r="A761" s="211"/>
      <c r="B761" s="212"/>
      <c r="C761" s="212"/>
      <c r="D761" s="212"/>
      <c r="E761" s="212"/>
      <c r="F761" s="212"/>
      <c r="G761" s="212"/>
    </row>
    <row r="762" spans="1:7" ht="13.2">
      <c r="A762" s="211"/>
      <c r="B762" s="212"/>
      <c r="C762" s="212"/>
      <c r="D762" s="212"/>
      <c r="E762" s="212"/>
      <c r="F762" s="212"/>
      <c r="G762" s="212"/>
    </row>
    <row r="763" spans="1:7" ht="13.2">
      <c r="A763" s="211"/>
      <c r="B763" s="212"/>
      <c r="C763" s="212"/>
      <c r="D763" s="212"/>
      <c r="E763" s="212"/>
      <c r="F763" s="212"/>
      <c r="G763" s="212"/>
    </row>
    <row r="764" spans="1:7" ht="13.2">
      <c r="A764" s="211"/>
      <c r="B764" s="212"/>
      <c r="C764" s="212"/>
      <c r="D764" s="212"/>
      <c r="E764" s="212"/>
      <c r="F764" s="212"/>
      <c r="G764" s="212"/>
    </row>
    <row r="765" spans="1:7" ht="13.2">
      <c r="A765" s="211"/>
      <c r="B765" s="212"/>
      <c r="C765" s="212"/>
      <c r="D765" s="212"/>
      <c r="E765" s="212"/>
      <c r="F765" s="212"/>
      <c r="G765" s="212"/>
    </row>
    <row r="766" spans="1:7" ht="13.2">
      <c r="A766" s="211"/>
      <c r="B766" s="212"/>
      <c r="C766" s="212"/>
      <c r="D766" s="212"/>
      <c r="E766" s="212"/>
      <c r="F766" s="212"/>
      <c r="G766" s="212"/>
    </row>
    <row r="767" spans="1:7" ht="13.2">
      <c r="A767" s="211"/>
      <c r="B767" s="212"/>
      <c r="C767" s="212"/>
      <c r="D767" s="212"/>
      <c r="E767" s="212"/>
      <c r="F767" s="212"/>
      <c r="G767" s="212"/>
    </row>
    <row r="768" spans="1:7" ht="13.2">
      <c r="A768" s="211"/>
      <c r="B768" s="212"/>
      <c r="C768" s="212"/>
      <c r="D768" s="212"/>
      <c r="E768" s="212"/>
      <c r="F768" s="212"/>
      <c r="G768" s="212"/>
    </row>
    <row r="769" spans="1:7" ht="13.2">
      <c r="A769" s="211"/>
      <c r="B769" s="212"/>
      <c r="C769" s="212"/>
      <c r="D769" s="212"/>
      <c r="E769" s="212"/>
      <c r="F769" s="212"/>
      <c r="G769" s="212"/>
    </row>
    <row r="770" spans="1:7" ht="13.2">
      <c r="A770" s="211"/>
      <c r="B770" s="212"/>
      <c r="C770" s="212"/>
      <c r="D770" s="212"/>
      <c r="E770" s="212"/>
      <c r="F770" s="212"/>
      <c r="G770" s="212"/>
    </row>
    <row r="771" spans="1:7" ht="13.2">
      <c r="A771" s="211"/>
      <c r="B771" s="212"/>
      <c r="C771" s="212"/>
      <c r="D771" s="212"/>
      <c r="E771" s="212"/>
      <c r="F771" s="212"/>
      <c r="G771" s="212"/>
    </row>
    <row r="772" spans="1:7" ht="13.2">
      <c r="A772" s="211"/>
      <c r="B772" s="212"/>
      <c r="C772" s="212"/>
      <c r="D772" s="212"/>
      <c r="E772" s="212"/>
      <c r="F772" s="212"/>
      <c r="G772" s="212"/>
    </row>
    <row r="773" spans="1:7" ht="13.2">
      <c r="A773" s="211"/>
      <c r="B773" s="212"/>
      <c r="C773" s="212"/>
      <c r="D773" s="212"/>
      <c r="E773" s="212"/>
      <c r="F773" s="212"/>
      <c r="G773" s="212"/>
    </row>
    <row r="774" spans="1:7" ht="13.2">
      <c r="A774" s="211"/>
      <c r="B774" s="212"/>
      <c r="C774" s="212"/>
      <c r="D774" s="212"/>
      <c r="E774" s="212"/>
      <c r="F774" s="212"/>
      <c r="G774" s="212"/>
    </row>
    <row r="775" spans="1:7" ht="13.2">
      <c r="A775" s="211"/>
      <c r="B775" s="212"/>
      <c r="C775" s="212"/>
      <c r="D775" s="212"/>
      <c r="E775" s="212"/>
      <c r="F775" s="212"/>
      <c r="G775" s="212"/>
    </row>
    <row r="776" spans="1:7" ht="13.2">
      <c r="A776" s="211"/>
      <c r="B776" s="212"/>
      <c r="C776" s="212"/>
      <c r="D776" s="212"/>
      <c r="E776" s="212"/>
      <c r="F776" s="212"/>
      <c r="G776" s="212"/>
    </row>
    <row r="777" spans="1:7" ht="13.2">
      <c r="A777" s="211"/>
      <c r="B777" s="212"/>
      <c r="C777" s="212"/>
      <c r="D777" s="212"/>
      <c r="E777" s="212"/>
      <c r="F777" s="212"/>
      <c r="G777" s="212"/>
    </row>
    <row r="778" spans="1:7" ht="13.2">
      <c r="A778" s="211"/>
      <c r="B778" s="212"/>
      <c r="C778" s="212"/>
      <c r="D778" s="212"/>
      <c r="E778" s="212"/>
      <c r="F778" s="212"/>
      <c r="G778" s="212"/>
    </row>
    <row r="779" spans="1:7" ht="13.2">
      <c r="A779" s="211"/>
      <c r="B779" s="212"/>
      <c r="C779" s="212"/>
      <c r="D779" s="212"/>
      <c r="E779" s="212"/>
      <c r="F779" s="212"/>
      <c r="G779" s="212"/>
    </row>
    <row r="780" spans="1:7" ht="13.2">
      <c r="A780" s="211"/>
      <c r="B780" s="212"/>
      <c r="C780" s="212"/>
      <c r="D780" s="212"/>
      <c r="E780" s="212"/>
      <c r="F780" s="212"/>
      <c r="G780" s="212"/>
    </row>
    <row r="781" spans="1:7" ht="13.2">
      <c r="A781" s="211"/>
      <c r="B781" s="212"/>
      <c r="C781" s="212"/>
      <c r="D781" s="212"/>
      <c r="E781" s="212"/>
      <c r="F781" s="212"/>
      <c r="G781" s="212"/>
    </row>
    <row r="782" spans="1:7" ht="13.2">
      <c r="A782" s="211"/>
      <c r="B782" s="212"/>
      <c r="C782" s="212"/>
      <c r="D782" s="212"/>
      <c r="E782" s="212"/>
      <c r="F782" s="212"/>
      <c r="G782" s="212"/>
    </row>
    <row r="783" spans="1:7" ht="13.2">
      <c r="A783" s="211"/>
      <c r="B783" s="212"/>
      <c r="C783" s="212"/>
      <c r="D783" s="212"/>
      <c r="E783" s="212"/>
      <c r="F783" s="212"/>
      <c r="G783" s="212"/>
    </row>
    <row r="784" spans="1:7" ht="13.2">
      <c r="A784" s="211"/>
      <c r="B784" s="212"/>
      <c r="C784" s="212"/>
      <c r="D784" s="212"/>
      <c r="E784" s="212"/>
      <c r="F784" s="212"/>
      <c r="G784" s="212"/>
    </row>
    <row r="785" spans="1:7" ht="13.2">
      <c r="A785" s="211"/>
      <c r="B785" s="212"/>
      <c r="C785" s="212"/>
      <c r="D785" s="212"/>
      <c r="E785" s="212"/>
      <c r="F785" s="212"/>
      <c r="G785" s="212"/>
    </row>
    <row r="786" spans="1:7" ht="13.2">
      <c r="A786" s="211"/>
      <c r="B786" s="212"/>
      <c r="C786" s="212"/>
      <c r="D786" s="212"/>
      <c r="E786" s="212"/>
      <c r="F786" s="212"/>
      <c r="G786" s="212"/>
    </row>
    <row r="787" spans="1:7" ht="13.2">
      <c r="A787" s="211"/>
      <c r="B787" s="212"/>
      <c r="C787" s="212"/>
      <c r="D787" s="212"/>
      <c r="E787" s="212"/>
      <c r="F787" s="212"/>
      <c r="G787" s="212"/>
    </row>
    <row r="788" spans="1:7" ht="13.2">
      <c r="A788" s="211"/>
      <c r="B788" s="212"/>
      <c r="C788" s="212"/>
      <c r="D788" s="212"/>
      <c r="E788" s="212"/>
      <c r="F788" s="212"/>
      <c r="G788" s="212"/>
    </row>
    <row r="789" spans="1:7" ht="13.2">
      <c r="A789" s="211"/>
      <c r="B789" s="212"/>
      <c r="C789" s="212"/>
      <c r="D789" s="212"/>
      <c r="E789" s="212"/>
      <c r="F789" s="212"/>
      <c r="G789" s="212"/>
    </row>
    <row r="790" spans="1:7" ht="13.2">
      <c r="A790" s="211"/>
      <c r="B790" s="212"/>
      <c r="C790" s="212"/>
      <c r="D790" s="212"/>
      <c r="E790" s="212"/>
      <c r="F790" s="212"/>
      <c r="G790" s="212"/>
    </row>
    <row r="791" spans="1:7" ht="13.2">
      <c r="A791" s="211"/>
      <c r="B791" s="212"/>
      <c r="C791" s="212"/>
      <c r="D791" s="212"/>
      <c r="E791" s="212"/>
      <c r="F791" s="212"/>
      <c r="G791" s="212"/>
    </row>
    <row r="792" spans="1:7" ht="13.2">
      <c r="A792" s="211"/>
      <c r="B792" s="212"/>
      <c r="C792" s="212"/>
      <c r="D792" s="212"/>
      <c r="E792" s="212"/>
      <c r="F792" s="212"/>
      <c r="G792" s="212"/>
    </row>
    <row r="793" spans="1:7" ht="13.2">
      <c r="A793" s="211"/>
      <c r="B793" s="212"/>
      <c r="C793" s="212"/>
      <c r="D793" s="212"/>
      <c r="E793" s="212"/>
      <c r="F793" s="212"/>
      <c r="G793" s="212"/>
    </row>
    <row r="794" spans="1:7" ht="13.2">
      <c r="A794" s="211"/>
      <c r="B794" s="212"/>
      <c r="C794" s="212"/>
      <c r="D794" s="212"/>
      <c r="E794" s="212"/>
      <c r="F794" s="212"/>
      <c r="G794" s="212"/>
    </row>
    <row r="795" spans="1:7" ht="13.2">
      <c r="A795" s="211"/>
      <c r="B795" s="212"/>
      <c r="C795" s="212"/>
      <c r="D795" s="212"/>
      <c r="E795" s="212"/>
      <c r="F795" s="212"/>
      <c r="G795" s="212"/>
    </row>
    <row r="796" spans="1:7" ht="13.2">
      <c r="A796" s="211"/>
      <c r="B796" s="212"/>
      <c r="C796" s="212"/>
      <c r="D796" s="212"/>
      <c r="E796" s="212"/>
      <c r="F796" s="212"/>
      <c r="G796" s="212"/>
    </row>
    <row r="797" spans="1:7" ht="13.2">
      <c r="A797" s="211"/>
      <c r="B797" s="212"/>
      <c r="C797" s="212"/>
      <c r="D797" s="212"/>
      <c r="E797" s="212"/>
      <c r="F797" s="212"/>
      <c r="G797" s="212"/>
    </row>
    <row r="798" spans="1:7" ht="13.2">
      <c r="A798" s="211"/>
      <c r="B798" s="212"/>
      <c r="C798" s="212"/>
      <c r="D798" s="212"/>
      <c r="E798" s="212"/>
      <c r="F798" s="212"/>
      <c r="G798" s="212"/>
    </row>
    <row r="799" spans="1:7" ht="13.2">
      <c r="A799" s="211"/>
      <c r="B799" s="212"/>
      <c r="C799" s="212"/>
      <c r="D799" s="212"/>
      <c r="E799" s="212"/>
      <c r="F799" s="212"/>
      <c r="G799" s="212"/>
    </row>
    <row r="800" spans="1:7" ht="13.2">
      <c r="A800" s="211"/>
      <c r="B800" s="212"/>
      <c r="C800" s="212"/>
      <c r="D800" s="212"/>
      <c r="E800" s="212"/>
      <c r="F800" s="212"/>
      <c r="G800" s="212"/>
    </row>
    <row r="801" spans="1:7" ht="13.2">
      <c r="A801" s="211"/>
      <c r="B801" s="212"/>
      <c r="C801" s="212"/>
      <c r="D801" s="212"/>
      <c r="E801" s="212"/>
      <c r="F801" s="212"/>
      <c r="G801" s="212"/>
    </row>
    <row r="802" spans="1:7" ht="13.2">
      <c r="A802" s="211"/>
      <c r="B802" s="212"/>
      <c r="C802" s="212"/>
      <c r="D802" s="212"/>
      <c r="E802" s="212"/>
      <c r="F802" s="212"/>
      <c r="G802" s="212"/>
    </row>
    <row r="803" spans="1:7" ht="13.2">
      <c r="A803" s="211"/>
      <c r="B803" s="212"/>
      <c r="C803" s="212"/>
      <c r="D803" s="212"/>
      <c r="E803" s="212"/>
      <c r="F803" s="212"/>
      <c r="G803" s="212"/>
    </row>
    <row r="804" spans="1:7" ht="13.2">
      <c r="A804" s="211"/>
      <c r="B804" s="212"/>
      <c r="C804" s="212"/>
      <c r="D804" s="212"/>
      <c r="E804" s="212"/>
      <c r="F804" s="212"/>
      <c r="G804" s="212"/>
    </row>
    <row r="805" spans="1:7" ht="13.2">
      <c r="A805" s="211"/>
      <c r="B805" s="212"/>
      <c r="C805" s="212"/>
      <c r="D805" s="212"/>
      <c r="E805" s="212"/>
      <c r="F805" s="212"/>
      <c r="G805" s="212"/>
    </row>
    <row r="806" spans="1:7" ht="13.2">
      <c r="A806" s="211"/>
      <c r="B806" s="212"/>
      <c r="C806" s="212"/>
      <c r="D806" s="212"/>
      <c r="E806" s="212"/>
      <c r="F806" s="212"/>
      <c r="G806" s="212"/>
    </row>
    <row r="807" spans="1:7" ht="13.2">
      <c r="A807" s="211"/>
      <c r="B807" s="212"/>
      <c r="C807" s="212"/>
      <c r="D807" s="212"/>
      <c r="E807" s="212"/>
      <c r="F807" s="212"/>
      <c r="G807" s="212"/>
    </row>
    <row r="808" spans="1:7" ht="13.2">
      <c r="A808" s="211"/>
      <c r="B808" s="212"/>
      <c r="C808" s="212"/>
      <c r="D808" s="212"/>
      <c r="E808" s="212"/>
      <c r="F808" s="212"/>
      <c r="G808" s="212"/>
    </row>
    <row r="809" spans="1:7" ht="13.2">
      <c r="A809" s="211"/>
      <c r="B809" s="212"/>
      <c r="C809" s="212"/>
      <c r="D809" s="212"/>
      <c r="E809" s="212"/>
      <c r="F809" s="212"/>
      <c r="G809" s="212"/>
    </row>
    <row r="810" spans="1:7" ht="13.2">
      <c r="A810" s="211"/>
      <c r="B810" s="212"/>
      <c r="C810" s="212"/>
      <c r="D810" s="212"/>
      <c r="E810" s="212"/>
      <c r="F810" s="212"/>
      <c r="G810" s="212"/>
    </row>
    <row r="811" spans="1:7" ht="13.2">
      <c r="A811" s="211"/>
      <c r="B811" s="212"/>
      <c r="C811" s="212"/>
      <c r="D811" s="212"/>
      <c r="E811" s="212"/>
      <c r="F811" s="212"/>
      <c r="G811" s="212"/>
    </row>
    <row r="812" spans="1:7" ht="13.2">
      <c r="A812" s="211"/>
      <c r="B812" s="212"/>
      <c r="C812" s="212"/>
      <c r="D812" s="212"/>
      <c r="E812" s="212"/>
      <c r="F812" s="212"/>
      <c r="G812" s="212"/>
    </row>
    <row r="813" spans="1:7" ht="13.2">
      <c r="A813" s="211"/>
      <c r="B813" s="212"/>
      <c r="C813" s="212"/>
      <c r="D813" s="212"/>
      <c r="E813" s="212"/>
      <c r="F813" s="212"/>
      <c r="G813" s="212"/>
    </row>
    <row r="814" spans="1:7" ht="13.2">
      <c r="A814" s="211"/>
      <c r="B814" s="212"/>
      <c r="C814" s="212"/>
      <c r="D814" s="212"/>
      <c r="E814" s="212"/>
      <c r="F814" s="212"/>
      <c r="G814" s="212"/>
    </row>
    <row r="815" spans="1:7" ht="13.2">
      <c r="A815" s="211"/>
      <c r="B815" s="212"/>
      <c r="C815" s="212"/>
      <c r="D815" s="212"/>
      <c r="E815" s="212"/>
      <c r="F815" s="212"/>
      <c r="G815" s="212"/>
    </row>
    <row r="816" spans="1:7" ht="13.2">
      <c r="A816" s="211"/>
      <c r="B816" s="212"/>
      <c r="C816" s="212"/>
      <c r="D816" s="212"/>
      <c r="E816" s="212"/>
      <c r="F816" s="212"/>
      <c r="G816" s="212"/>
    </row>
    <row r="817" spans="1:7" ht="13.2">
      <c r="A817" s="211"/>
      <c r="B817" s="212"/>
      <c r="C817" s="212"/>
      <c r="D817" s="212"/>
      <c r="E817" s="212"/>
      <c r="F817" s="212"/>
      <c r="G817" s="212"/>
    </row>
    <row r="818" spans="1:7" ht="13.2">
      <c r="A818" s="211"/>
      <c r="B818" s="212"/>
      <c r="C818" s="212"/>
      <c r="D818" s="212"/>
      <c r="E818" s="212"/>
      <c r="F818" s="212"/>
      <c r="G818" s="212"/>
    </row>
    <row r="819" spans="1:7" ht="13.2">
      <c r="A819" s="211"/>
      <c r="B819" s="212"/>
      <c r="C819" s="212"/>
      <c r="D819" s="212"/>
      <c r="E819" s="212"/>
      <c r="F819" s="212"/>
      <c r="G819" s="212"/>
    </row>
    <row r="820" spans="1:7" ht="13.2">
      <c r="A820" s="211"/>
      <c r="B820" s="212"/>
      <c r="C820" s="212"/>
      <c r="D820" s="212"/>
      <c r="E820" s="212"/>
      <c r="F820" s="212"/>
      <c r="G820" s="212"/>
    </row>
    <row r="821" spans="1:7" ht="13.2">
      <c r="A821" s="211"/>
      <c r="B821" s="212"/>
      <c r="C821" s="212"/>
      <c r="D821" s="212"/>
      <c r="E821" s="212"/>
      <c r="F821" s="212"/>
      <c r="G821" s="212"/>
    </row>
    <row r="822" spans="1:7" ht="13.2">
      <c r="A822" s="211"/>
      <c r="B822" s="212"/>
      <c r="C822" s="212"/>
      <c r="D822" s="212"/>
      <c r="E822" s="212"/>
      <c r="F822" s="212"/>
      <c r="G822" s="212"/>
    </row>
    <row r="823" spans="1:7" ht="13.2">
      <c r="A823" s="211"/>
      <c r="B823" s="212"/>
      <c r="C823" s="212"/>
      <c r="D823" s="212"/>
      <c r="E823" s="212"/>
      <c r="F823" s="212"/>
      <c r="G823" s="212"/>
    </row>
    <row r="824" spans="1:7" ht="13.2">
      <c r="A824" s="211"/>
      <c r="B824" s="212"/>
      <c r="C824" s="212"/>
      <c r="D824" s="212"/>
      <c r="E824" s="212"/>
      <c r="F824" s="212"/>
      <c r="G824" s="212"/>
    </row>
    <row r="825" spans="1:7" ht="13.2">
      <c r="A825" s="211"/>
      <c r="B825" s="212"/>
      <c r="C825" s="212"/>
      <c r="D825" s="212"/>
      <c r="E825" s="212"/>
      <c r="F825" s="212"/>
      <c r="G825" s="212"/>
    </row>
    <row r="826" spans="1:7" ht="13.2">
      <c r="A826" s="211"/>
      <c r="B826" s="212"/>
      <c r="C826" s="212"/>
      <c r="D826" s="212"/>
      <c r="E826" s="212"/>
      <c r="F826" s="212"/>
      <c r="G826" s="212"/>
    </row>
    <row r="827" spans="1:7" ht="13.2">
      <c r="A827" s="211"/>
      <c r="B827" s="212"/>
      <c r="C827" s="212"/>
      <c r="D827" s="212"/>
      <c r="E827" s="212"/>
      <c r="F827" s="212"/>
      <c r="G827" s="212"/>
    </row>
    <row r="828" spans="1:7" ht="13.2">
      <c r="A828" s="211"/>
      <c r="B828" s="212"/>
      <c r="C828" s="212"/>
      <c r="D828" s="212"/>
      <c r="E828" s="212"/>
      <c r="F828" s="212"/>
      <c r="G828" s="212"/>
    </row>
    <row r="829" spans="1:7" ht="13.2">
      <c r="A829" s="211"/>
      <c r="B829" s="212"/>
      <c r="C829" s="212"/>
      <c r="D829" s="212"/>
      <c r="E829" s="212"/>
      <c r="F829" s="212"/>
      <c r="G829" s="212"/>
    </row>
    <row r="830" spans="1:7" ht="13.2">
      <c r="A830" s="211"/>
      <c r="B830" s="212"/>
      <c r="C830" s="212"/>
      <c r="D830" s="212"/>
      <c r="E830" s="212"/>
      <c r="F830" s="212"/>
      <c r="G830" s="212"/>
    </row>
    <row r="831" spans="1:7" ht="13.2">
      <c r="A831" s="211"/>
      <c r="B831" s="212"/>
      <c r="C831" s="212"/>
      <c r="D831" s="212"/>
      <c r="E831" s="212"/>
      <c r="F831" s="212"/>
      <c r="G831" s="212"/>
    </row>
    <row r="832" spans="1:7" ht="13.2">
      <c r="A832" s="211"/>
      <c r="B832" s="212"/>
      <c r="C832" s="212"/>
      <c r="D832" s="212"/>
      <c r="E832" s="212"/>
      <c r="F832" s="212"/>
      <c r="G832" s="212"/>
    </row>
    <row r="833" spans="1:7" ht="13.2">
      <c r="A833" s="211"/>
      <c r="B833" s="212"/>
      <c r="C833" s="212"/>
      <c r="D833" s="212"/>
      <c r="E833" s="212"/>
      <c r="F833" s="212"/>
      <c r="G833" s="212"/>
    </row>
    <row r="834" spans="1:7" ht="13.2">
      <c r="A834" s="211"/>
      <c r="B834" s="212"/>
      <c r="C834" s="212"/>
      <c r="D834" s="212"/>
      <c r="E834" s="212"/>
      <c r="F834" s="212"/>
      <c r="G834" s="212"/>
    </row>
    <row r="835" spans="1:7" ht="13.2">
      <c r="A835" s="211"/>
      <c r="B835" s="212"/>
      <c r="C835" s="212"/>
      <c r="D835" s="212"/>
      <c r="E835" s="212"/>
      <c r="F835" s="212"/>
      <c r="G835" s="212"/>
    </row>
    <row r="836" spans="1:7" ht="13.2">
      <c r="A836" s="211"/>
      <c r="B836" s="212"/>
      <c r="C836" s="212"/>
      <c r="D836" s="212"/>
      <c r="E836" s="212"/>
      <c r="F836" s="212"/>
      <c r="G836" s="212"/>
    </row>
    <row r="837" spans="1:7" ht="13.2">
      <c r="A837" s="211"/>
      <c r="B837" s="212"/>
      <c r="C837" s="212"/>
      <c r="D837" s="212"/>
      <c r="E837" s="212"/>
      <c r="F837" s="212"/>
      <c r="G837" s="212"/>
    </row>
    <row r="838" spans="1:7" ht="13.2">
      <c r="A838" s="211"/>
      <c r="B838" s="212"/>
      <c r="C838" s="212"/>
      <c r="D838" s="212"/>
      <c r="E838" s="212"/>
      <c r="F838" s="212"/>
      <c r="G838" s="212"/>
    </row>
    <row r="839" spans="1:7" ht="13.2">
      <c r="A839" s="211"/>
      <c r="B839" s="212"/>
      <c r="C839" s="212"/>
      <c r="D839" s="212"/>
      <c r="E839" s="212"/>
      <c r="F839" s="212"/>
      <c r="G839" s="212"/>
    </row>
    <row r="840" spans="1:7" ht="13.2">
      <c r="A840" s="211"/>
      <c r="B840" s="212"/>
      <c r="C840" s="212"/>
      <c r="D840" s="212"/>
      <c r="E840" s="212"/>
      <c r="F840" s="212"/>
      <c r="G840" s="212"/>
    </row>
    <row r="841" spans="1:7" ht="13.2">
      <c r="A841" s="211"/>
      <c r="B841" s="212"/>
      <c r="C841" s="212"/>
      <c r="D841" s="212"/>
      <c r="E841" s="212"/>
      <c r="F841" s="212"/>
      <c r="G841" s="212"/>
    </row>
    <row r="842" spans="1:7" ht="13.2">
      <c r="A842" s="211"/>
      <c r="B842" s="212"/>
      <c r="C842" s="212"/>
      <c r="D842" s="212"/>
      <c r="E842" s="212"/>
      <c r="F842" s="212"/>
      <c r="G842" s="212"/>
    </row>
    <row r="843" spans="1:7" ht="13.2">
      <c r="A843" s="211"/>
      <c r="B843" s="212"/>
      <c r="C843" s="212"/>
      <c r="D843" s="212"/>
      <c r="E843" s="212"/>
      <c r="F843" s="212"/>
      <c r="G843" s="212"/>
    </row>
    <row r="844" spans="1:7" ht="13.2">
      <c r="A844" s="211"/>
      <c r="B844" s="212"/>
      <c r="C844" s="212"/>
      <c r="D844" s="212"/>
      <c r="E844" s="212"/>
      <c r="F844" s="212"/>
      <c r="G844" s="212"/>
    </row>
    <row r="845" spans="1:7" ht="13.2">
      <c r="A845" s="211"/>
      <c r="B845" s="212"/>
      <c r="C845" s="212"/>
      <c r="D845" s="212"/>
      <c r="E845" s="212"/>
      <c r="F845" s="212"/>
      <c r="G845" s="212"/>
    </row>
    <row r="846" spans="1:7" ht="13.2">
      <c r="A846" s="211"/>
      <c r="B846" s="212"/>
      <c r="C846" s="212"/>
      <c r="D846" s="212"/>
      <c r="E846" s="212"/>
      <c r="F846" s="212"/>
      <c r="G846" s="212"/>
    </row>
    <row r="847" spans="1:7" ht="13.2">
      <c r="A847" s="211"/>
      <c r="B847" s="212"/>
      <c r="C847" s="212"/>
      <c r="D847" s="212"/>
      <c r="E847" s="212"/>
      <c r="F847" s="212"/>
      <c r="G847" s="212"/>
    </row>
    <row r="848" spans="1:7" ht="13.2">
      <c r="A848" s="211"/>
      <c r="B848" s="212"/>
      <c r="C848" s="212"/>
      <c r="D848" s="212"/>
      <c r="E848" s="212"/>
      <c r="F848" s="212"/>
      <c r="G848" s="212"/>
    </row>
    <row r="849" spans="1:7" ht="13.2">
      <c r="A849" s="211"/>
      <c r="B849" s="212"/>
      <c r="C849" s="212"/>
      <c r="D849" s="212"/>
      <c r="E849" s="212"/>
      <c r="F849" s="212"/>
      <c r="G849" s="212"/>
    </row>
    <row r="850" spans="1:7" ht="13.2">
      <c r="A850" s="211"/>
      <c r="B850" s="212"/>
      <c r="C850" s="212"/>
      <c r="D850" s="212"/>
      <c r="E850" s="212"/>
      <c r="F850" s="212"/>
      <c r="G850" s="212"/>
    </row>
    <row r="851" spans="1:7" ht="13.2">
      <c r="A851" s="211"/>
      <c r="B851" s="212"/>
      <c r="C851" s="212"/>
      <c r="D851" s="212"/>
      <c r="E851" s="212"/>
      <c r="F851" s="212"/>
      <c r="G851" s="212"/>
    </row>
    <row r="852" spans="1:7" ht="13.2">
      <c r="A852" s="211"/>
      <c r="B852" s="212"/>
      <c r="C852" s="212"/>
      <c r="D852" s="212"/>
      <c r="E852" s="212"/>
      <c r="F852" s="212"/>
      <c r="G852" s="212"/>
    </row>
    <row r="853" spans="1:7" ht="13.2">
      <c r="A853" s="211"/>
      <c r="B853" s="212"/>
      <c r="C853" s="212"/>
      <c r="D853" s="212"/>
      <c r="E853" s="212"/>
      <c r="F853" s="212"/>
      <c r="G853" s="212"/>
    </row>
    <row r="854" spans="1:7" ht="13.2">
      <c r="A854" s="211"/>
      <c r="B854" s="212"/>
      <c r="C854" s="212"/>
      <c r="D854" s="212"/>
      <c r="E854" s="212"/>
      <c r="F854" s="212"/>
      <c r="G854" s="212"/>
    </row>
    <row r="855" spans="1:7" ht="13.2">
      <c r="A855" s="211"/>
      <c r="B855" s="212"/>
      <c r="C855" s="212"/>
      <c r="D855" s="212"/>
      <c r="E855" s="212"/>
      <c r="F855" s="212"/>
      <c r="G855" s="212"/>
    </row>
    <row r="856" spans="1:7" ht="13.2">
      <c r="A856" s="211"/>
      <c r="B856" s="212"/>
      <c r="C856" s="212"/>
      <c r="D856" s="212"/>
      <c r="E856" s="212"/>
      <c r="F856" s="212"/>
      <c r="G856" s="212"/>
    </row>
    <row r="857" spans="1:7" ht="13.2">
      <c r="A857" s="211"/>
      <c r="B857" s="212"/>
      <c r="C857" s="212"/>
      <c r="D857" s="212"/>
      <c r="E857" s="212"/>
      <c r="F857" s="212"/>
      <c r="G857" s="212"/>
    </row>
    <row r="858" spans="1:7" ht="13.2">
      <c r="A858" s="211"/>
      <c r="B858" s="212"/>
      <c r="C858" s="212"/>
      <c r="D858" s="212"/>
      <c r="E858" s="212"/>
      <c r="F858" s="212"/>
      <c r="G858" s="212"/>
    </row>
    <row r="859" spans="1:7" ht="13.2">
      <c r="A859" s="211"/>
      <c r="B859" s="212"/>
      <c r="C859" s="212"/>
      <c r="D859" s="212"/>
      <c r="E859" s="212"/>
      <c r="F859" s="212"/>
      <c r="G859" s="212"/>
    </row>
    <row r="860" spans="1:7" ht="13.2">
      <c r="A860" s="211"/>
      <c r="B860" s="212"/>
      <c r="C860" s="212"/>
      <c r="D860" s="212"/>
      <c r="E860" s="212"/>
      <c r="F860" s="212"/>
      <c r="G860" s="212"/>
    </row>
    <row r="861" spans="1:7" ht="13.2">
      <c r="A861" s="211"/>
      <c r="B861" s="212"/>
      <c r="C861" s="212"/>
      <c r="D861" s="212"/>
      <c r="E861" s="212"/>
      <c r="F861" s="212"/>
      <c r="G861" s="212"/>
    </row>
    <row r="862" spans="1:7" ht="13.2">
      <c r="A862" s="211"/>
      <c r="B862" s="212"/>
      <c r="C862" s="212"/>
      <c r="D862" s="212"/>
      <c r="E862" s="212"/>
      <c r="F862" s="212"/>
      <c r="G862" s="212"/>
    </row>
    <row r="863" spans="1:7" ht="13.2">
      <c r="A863" s="211"/>
      <c r="B863" s="212"/>
      <c r="C863" s="212"/>
      <c r="D863" s="212"/>
      <c r="E863" s="212"/>
      <c r="F863" s="212"/>
      <c r="G863" s="212"/>
    </row>
    <row r="864" spans="1:7" ht="13.2">
      <c r="A864" s="211"/>
      <c r="B864" s="212"/>
      <c r="C864" s="212"/>
      <c r="D864" s="212"/>
      <c r="E864" s="212"/>
      <c r="F864" s="212"/>
      <c r="G864" s="212"/>
    </row>
    <row r="865" spans="1:7" ht="13.2">
      <c r="A865" s="211"/>
      <c r="B865" s="212"/>
      <c r="C865" s="212"/>
      <c r="D865" s="212"/>
      <c r="E865" s="212"/>
      <c r="F865" s="212"/>
      <c r="G865" s="212"/>
    </row>
    <row r="866" spans="1:7" ht="13.2">
      <c r="A866" s="211"/>
      <c r="B866" s="212"/>
      <c r="C866" s="212"/>
      <c r="D866" s="212"/>
      <c r="E866" s="212"/>
      <c r="F866" s="212"/>
      <c r="G866" s="212"/>
    </row>
    <row r="867" spans="1:7" ht="13.2">
      <c r="A867" s="211"/>
      <c r="B867" s="212"/>
      <c r="C867" s="212"/>
      <c r="D867" s="212"/>
      <c r="E867" s="212"/>
      <c r="F867" s="212"/>
      <c r="G867" s="212"/>
    </row>
    <row r="868" spans="1:7" ht="13.2">
      <c r="A868" s="211"/>
      <c r="B868" s="212"/>
      <c r="C868" s="212"/>
      <c r="D868" s="212"/>
      <c r="E868" s="212"/>
      <c r="F868" s="212"/>
      <c r="G868" s="212"/>
    </row>
    <row r="869" spans="1:7" ht="13.2">
      <c r="A869" s="211"/>
      <c r="B869" s="212"/>
      <c r="C869" s="212"/>
      <c r="D869" s="212"/>
      <c r="E869" s="212"/>
      <c r="F869" s="212"/>
      <c r="G869" s="212"/>
    </row>
    <row r="870" spans="1:7" ht="13.2">
      <c r="A870" s="211"/>
      <c r="B870" s="212"/>
      <c r="C870" s="212"/>
      <c r="D870" s="212"/>
      <c r="E870" s="212"/>
      <c r="F870" s="212"/>
      <c r="G870" s="212"/>
    </row>
    <row r="871" spans="1:7" ht="13.2">
      <c r="A871" s="211"/>
      <c r="B871" s="212"/>
      <c r="C871" s="212"/>
      <c r="D871" s="212"/>
      <c r="E871" s="212"/>
      <c r="F871" s="212"/>
      <c r="G871" s="212"/>
    </row>
    <row r="872" spans="1:7" ht="13.2">
      <c r="A872" s="211"/>
      <c r="B872" s="212"/>
      <c r="C872" s="212"/>
      <c r="D872" s="212"/>
      <c r="E872" s="212"/>
      <c r="F872" s="212"/>
      <c r="G872" s="212"/>
    </row>
    <row r="873" spans="1:7" ht="13.2">
      <c r="A873" s="211"/>
      <c r="B873" s="212"/>
      <c r="C873" s="212"/>
      <c r="D873" s="212"/>
      <c r="E873" s="212"/>
      <c r="F873" s="212"/>
      <c r="G873" s="212"/>
    </row>
    <row r="874" spans="1:7" ht="13.2">
      <c r="A874" s="211"/>
      <c r="B874" s="212"/>
      <c r="C874" s="212"/>
      <c r="D874" s="212"/>
      <c r="E874" s="212"/>
      <c r="F874" s="212"/>
      <c r="G874" s="212"/>
    </row>
    <row r="875" spans="1:7" ht="13.2">
      <c r="A875" s="211"/>
      <c r="B875" s="212"/>
      <c r="C875" s="212"/>
      <c r="D875" s="212"/>
      <c r="E875" s="212"/>
      <c r="F875" s="212"/>
      <c r="G875" s="212"/>
    </row>
    <row r="876" spans="1:7" ht="13.2">
      <c r="A876" s="211"/>
      <c r="B876" s="212"/>
      <c r="C876" s="212"/>
      <c r="D876" s="212"/>
      <c r="E876" s="212"/>
      <c r="F876" s="212"/>
      <c r="G876" s="212"/>
    </row>
    <row r="877" spans="1:7" ht="13.2">
      <c r="A877" s="211"/>
      <c r="B877" s="212"/>
      <c r="C877" s="212"/>
      <c r="D877" s="212"/>
      <c r="E877" s="212"/>
      <c r="F877" s="212"/>
      <c r="G877" s="212"/>
    </row>
    <row r="878" spans="1:7" ht="13.2">
      <c r="A878" s="211"/>
      <c r="B878" s="212"/>
      <c r="C878" s="212"/>
      <c r="D878" s="212"/>
      <c r="E878" s="212"/>
      <c r="F878" s="212"/>
      <c r="G878" s="212"/>
    </row>
    <row r="879" spans="1:7" ht="13.2">
      <c r="A879" s="211"/>
      <c r="B879" s="212"/>
      <c r="C879" s="212"/>
      <c r="D879" s="212"/>
      <c r="E879" s="212"/>
      <c r="F879" s="212"/>
      <c r="G879" s="212"/>
    </row>
    <row r="880" spans="1:7" ht="13.2">
      <c r="A880" s="211"/>
      <c r="B880" s="212"/>
      <c r="C880" s="212"/>
      <c r="D880" s="212"/>
      <c r="E880" s="212"/>
      <c r="F880" s="212"/>
      <c r="G880" s="212"/>
    </row>
    <row r="881" spans="1:7" ht="13.2">
      <c r="A881" s="211"/>
      <c r="B881" s="212"/>
      <c r="C881" s="212"/>
      <c r="D881" s="212"/>
      <c r="E881" s="212"/>
      <c r="F881" s="212"/>
      <c r="G881" s="212"/>
    </row>
    <row r="882" spans="1:7" ht="13.2">
      <c r="A882" s="211"/>
      <c r="B882" s="212"/>
      <c r="C882" s="212"/>
      <c r="D882" s="212"/>
      <c r="E882" s="212"/>
      <c r="F882" s="212"/>
      <c r="G882" s="212"/>
    </row>
    <row r="883" spans="1:7" ht="13.2">
      <c r="A883" s="211"/>
      <c r="B883" s="212"/>
      <c r="C883" s="212"/>
      <c r="D883" s="212"/>
      <c r="E883" s="212"/>
      <c r="F883" s="212"/>
      <c r="G883" s="212"/>
    </row>
    <row r="884" spans="1:7" ht="13.2">
      <c r="A884" s="211"/>
      <c r="B884" s="212"/>
      <c r="C884" s="212"/>
      <c r="D884" s="212"/>
      <c r="E884" s="212"/>
      <c r="F884" s="212"/>
      <c r="G884" s="212"/>
    </row>
    <row r="885" spans="1:7" ht="13.2">
      <c r="A885" s="211"/>
      <c r="B885" s="212"/>
      <c r="C885" s="212"/>
      <c r="D885" s="212"/>
      <c r="E885" s="212"/>
      <c r="F885" s="212"/>
      <c r="G885" s="212"/>
    </row>
    <row r="886" spans="1:7" ht="13.2">
      <c r="A886" s="211"/>
      <c r="B886" s="212"/>
      <c r="C886" s="212"/>
      <c r="D886" s="212"/>
      <c r="E886" s="212"/>
      <c r="F886" s="212"/>
      <c r="G886" s="212"/>
    </row>
    <row r="887" spans="1:7" ht="13.2">
      <c r="A887" s="211"/>
      <c r="B887" s="212"/>
      <c r="C887" s="212"/>
      <c r="D887" s="212"/>
      <c r="E887" s="212"/>
      <c r="F887" s="212"/>
      <c r="G887" s="212"/>
    </row>
    <row r="888" spans="1:7" ht="13.2">
      <c r="A888" s="211"/>
      <c r="B888" s="212"/>
      <c r="C888" s="212"/>
      <c r="D888" s="212"/>
      <c r="E888" s="212"/>
      <c r="F888" s="212"/>
      <c r="G888" s="212"/>
    </row>
    <row r="889" spans="1:7" ht="13.2">
      <c r="A889" s="211"/>
      <c r="B889" s="212"/>
      <c r="C889" s="212"/>
      <c r="D889" s="212"/>
      <c r="E889" s="212"/>
      <c r="F889" s="212"/>
      <c r="G889" s="212"/>
    </row>
    <row r="890" spans="1:7" ht="13.2">
      <c r="A890" s="211"/>
      <c r="B890" s="212"/>
      <c r="C890" s="212"/>
      <c r="D890" s="212"/>
      <c r="E890" s="212"/>
      <c r="F890" s="212"/>
      <c r="G890" s="212"/>
    </row>
    <row r="891" spans="1:7" ht="13.2">
      <c r="A891" s="211"/>
      <c r="B891" s="212"/>
      <c r="C891" s="212"/>
      <c r="D891" s="212"/>
      <c r="E891" s="212"/>
      <c r="F891" s="212"/>
      <c r="G891" s="212"/>
    </row>
    <row r="892" spans="1:7" ht="13.2">
      <c r="A892" s="211"/>
      <c r="B892" s="212"/>
      <c r="C892" s="212"/>
      <c r="D892" s="212"/>
      <c r="E892" s="212"/>
      <c r="F892" s="212"/>
      <c r="G892" s="212"/>
    </row>
    <row r="893" spans="1:7" ht="13.2">
      <c r="A893" s="211"/>
      <c r="B893" s="212"/>
      <c r="C893" s="212"/>
      <c r="D893" s="212"/>
      <c r="E893" s="212"/>
      <c r="F893" s="212"/>
      <c r="G893" s="212"/>
    </row>
    <row r="894" spans="1:7" ht="13.2">
      <c r="A894" s="211"/>
      <c r="B894" s="212"/>
      <c r="C894" s="212"/>
      <c r="D894" s="212"/>
      <c r="E894" s="212"/>
      <c r="F894" s="212"/>
      <c r="G894" s="212"/>
    </row>
    <row r="895" spans="1:7" ht="13.2">
      <c r="A895" s="211"/>
      <c r="B895" s="212"/>
      <c r="C895" s="212"/>
      <c r="D895" s="212"/>
      <c r="E895" s="212"/>
      <c r="F895" s="212"/>
      <c r="G895" s="212"/>
    </row>
    <row r="896" spans="1:7" ht="13.2">
      <c r="A896" s="211"/>
      <c r="B896" s="212"/>
      <c r="C896" s="212"/>
      <c r="D896" s="212"/>
      <c r="E896" s="212"/>
      <c r="F896" s="212"/>
      <c r="G896" s="212"/>
    </row>
    <row r="897" spans="1:7" ht="13.2">
      <c r="A897" s="211"/>
      <c r="B897" s="212"/>
      <c r="C897" s="212"/>
      <c r="D897" s="212"/>
      <c r="E897" s="212"/>
      <c r="F897" s="212"/>
      <c r="G897" s="212"/>
    </row>
    <row r="898" spans="1:7" ht="13.2">
      <c r="A898" s="211"/>
      <c r="B898" s="212"/>
      <c r="C898" s="212"/>
      <c r="D898" s="212"/>
      <c r="E898" s="212"/>
      <c r="F898" s="212"/>
      <c r="G898" s="212"/>
    </row>
    <row r="899" spans="1:7" ht="13.2">
      <c r="A899" s="211"/>
      <c r="B899" s="212"/>
      <c r="C899" s="212"/>
      <c r="D899" s="212"/>
      <c r="E899" s="212"/>
      <c r="F899" s="212"/>
      <c r="G899" s="212"/>
    </row>
    <row r="900" spans="1:7" ht="13.2">
      <c r="A900" s="211"/>
      <c r="B900" s="212"/>
      <c r="C900" s="212"/>
      <c r="D900" s="212"/>
      <c r="E900" s="212"/>
      <c r="F900" s="212"/>
      <c r="G900" s="212"/>
    </row>
    <row r="901" spans="1:7" ht="13.2">
      <c r="A901" s="211"/>
      <c r="B901" s="212"/>
      <c r="C901" s="212"/>
      <c r="D901" s="212"/>
      <c r="E901" s="212"/>
      <c r="F901" s="212"/>
      <c r="G901" s="212"/>
    </row>
    <row r="902" spans="1:7" ht="13.2">
      <c r="A902" s="211"/>
      <c r="B902" s="212"/>
      <c r="C902" s="212"/>
      <c r="D902" s="212"/>
      <c r="E902" s="212"/>
      <c r="F902" s="212"/>
      <c r="G902" s="212"/>
    </row>
    <row r="903" spans="1:7" ht="13.2">
      <c r="A903" s="211"/>
      <c r="B903" s="212"/>
      <c r="C903" s="212"/>
      <c r="D903" s="212"/>
      <c r="E903" s="212"/>
      <c r="F903" s="212"/>
      <c r="G903" s="212"/>
    </row>
    <row r="904" spans="1:7" ht="13.2">
      <c r="A904" s="211"/>
      <c r="B904" s="212"/>
      <c r="C904" s="212"/>
      <c r="D904" s="212"/>
      <c r="E904" s="212"/>
      <c r="F904" s="212"/>
      <c r="G904" s="212"/>
    </row>
    <row r="905" spans="1:7" ht="13.2">
      <c r="A905" s="211"/>
      <c r="B905" s="212"/>
      <c r="C905" s="212"/>
      <c r="D905" s="212"/>
      <c r="E905" s="212"/>
      <c r="F905" s="212"/>
      <c r="G905" s="212"/>
    </row>
    <row r="906" spans="1:7" ht="13.2">
      <c r="A906" s="211"/>
      <c r="B906" s="212"/>
      <c r="C906" s="212"/>
      <c r="D906" s="212"/>
      <c r="E906" s="212"/>
      <c r="F906" s="212"/>
      <c r="G906" s="212"/>
    </row>
    <row r="907" spans="1:7" ht="13.2">
      <c r="A907" s="211"/>
      <c r="B907" s="212"/>
      <c r="C907" s="212"/>
      <c r="D907" s="212"/>
      <c r="E907" s="212"/>
      <c r="F907" s="212"/>
      <c r="G907" s="212"/>
    </row>
    <row r="908" spans="1:7" ht="13.2">
      <c r="A908" s="211"/>
      <c r="B908" s="212"/>
      <c r="C908" s="212"/>
      <c r="D908" s="212"/>
      <c r="E908" s="212"/>
      <c r="F908" s="212"/>
      <c r="G908" s="212"/>
    </row>
    <row r="909" spans="1:7" ht="13.2">
      <c r="A909" s="211"/>
      <c r="B909" s="212"/>
      <c r="C909" s="212"/>
      <c r="D909" s="212"/>
      <c r="E909" s="212"/>
      <c r="F909" s="212"/>
      <c r="G909" s="212"/>
    </row>
    <row r="910" spans="1:7" ht="13.2">
      <c r="A910" s="211"/>
      <c r="B910" s="212"/>
      <c r="C910" s="212"/>
      <c r="D910" s="212"/>
      <c r="E910" s="212"/>
      <c r="F910" s="212"/>
      <c r="G910" s="212"/>
    </row>
    <row r="911" spans="1:7" ht="13.2">
      <c r="A911" s="211"/>
      <c r="B911" s="212"/>
      <c r="C911" s="212"/>
      <c r="D911" s="212"/>
      <c r="E911" s="212"/>
      <c r="F911" s="212"/>
      <c r="G911" s="212"/>
    </row>
    <row r="912" spans="1:7" ht="13.2">
      <c r="A912" s="211"/>
      <c r="B912" s="212"/>
      <c r="C912" s="212"/>
      <c r="D912" s="212"/>
      <c r="E912" s="212"/>
      <c r="F912" s="212"/>
      <c r="G912" s="212"/>
    </row>
    <row r="913" spans="1:7" ht="13.2">
      <c r="A913" s="211"/>
      <c r="B913" s="212"/>
      <c r="C913" s="212"/>
      <c r="D913" s="212"/>
      <c r="E913" s="212"/>
      <c r="F913" s="212"/>
      <c r="G913" s="212"/>
    </row>
    <row r="914" spans="1:7" ht="13.2">
      <c r="A914" s="211"/>
      <c r="B914" s="212"/>
      <c r="C914" s="212"/>
      <c r="D914" s="212"/>
      <c r="E914" s="212"/>
      <c r="F914" s="212"/>
      <c r="G914" s="212"/>
    </row>
    <row r="915" spans="1:7" ht="13.2">
      <c r="A915" s="211"/>
      <c r="B915" s="212"/>
      <c r="C915" s="212"/>
      <c r="D915" s="212"/>
      <c r="E915" s="212"/>
      <c r="F915" s="212"/>
      <c r="G915" s="212"/>
    </row>
    <row r="916" spans="1:7" ht="13.2">
      <c r="A916" s="211"/>
      <c r="B916" s="212"/>
      <c r="C916" s="212"/>
      <c r="D916" s="212"/>
      <c r="E916" s="212"/>
      <c r="F916" s="212"/>
      <c r="G916" s="212"/>
    </row>
    <row r="917" spans="1:7" ht="13.2">
      <c r="A917" s="211"/>
      <c r="B917" s="212"/>
      <c r="C917" s="212"/>
      <c r="D917" s="212"/>
      <c r="E917" s="212"/>
      <c r="F917" s="212"/>
      <c r="G917" s="212"/>
    </row>
    <row r="918" spans="1:7" ht="13.2">
      <c r="A918" s="211"/>
      <c r="B918" s="212"/>
      <c r="C918" s="212"/>
      <c r="D918" s="212"/>
      <c r="E918" s="212"/>
      <c r="F918" s="212"/>
      <c r="G918" s="212"/>
    </row>
    <row r="919" spans="1:7" ht="13.2">
      <c r="A919" s="211"/>
      <c r="B919" s="212"/>
      <c r="C919" s="212"/>
      <c r="D919" s="212"/>
      <c r="E919" s="212"/>
      <c r="F919" s="212"/>
      <c r="G919" s="212"/>
    </row>
    <row r="920" spans="1:7" ht="13.2">
      <c r="A920" s="211"/>
      <c r="B920" s="212"/>
      <c r="C920" s="212"/>
      <c r="D920" s="212"/>
      <c r="E920" s="212"/>
      <c r="F920" s="212"/>
      <c r="G920" s="212"/>
    </row>
    <row r="921" spans="1:7" ht="13.2">
      <c r="A921" s="211"/>
      <c r="B921" s="212"/>
      <c r="C921" s="212"/>
      <c r="D921" s="212"/>
      <c r="E921" s="212"/>
      <c r="F921" s="212"/>
      <c r="G921" s="212"/>
    </row>
    <row r="922" spans="1:7" ht="13.2">
      <c r="A922" s="211"/>
      <c r="B922" s="212"/>
      <c r="C922" s="212"/>
      <c r="D922" s="212"/>
      <c r="E922" s="212"/>
      <c r="F922" s="212"/>
      <c r="G922" s="212"/>
    </row>
    <row r="923" spans="1:7" ht="13.2">
      <c r="A923" s="211"/>
      <c r="B923" s="212"/>
      <c r="C923" s="212"/>
      <c r="D923" s="212"/>
      <c r="E923" s="212"/>
      <c r="F923" s="212"/>
      <c r="G923" s="212"/>
    </row>
    <row r="924" spans="1:7" ht="13.2">
      <c r="A924" s="211"/>
      <c r="B924" s="212"/>
      <c r="C924" s="212"/>
      <c r="D924" s="212"/>
      <c r="E924" s="212"/>
      <c r="F924" s="212"/>
      <c r="G924" s="212"/>
    </row>
    <row r="925" spans="1:7" ht="13.2">
      <c r="A925" s="211"/>
      <c r="B925" s="212"/>
      <c r="C925" s="212"/>
      <c r="D925" s="212"/>
      <c r="E925" s="212"/>
      <c r="F925" s="212"/>
      <c r="G925" s="212"/>
    </row>
    <row r="926" spans="1:7" ht="13.2">
      <c r="A926" s="211"/>
      <c r="B926" s="212"/>
      <c r="C926" s="212"/>
      <c r="D926" s="212"/>
      <c r="E926" s="212"/>
      <c r="F926" s="212"/>
      <c r="G926" s="212"/>
    </row>
    <row r="927" spans="1:7" ht="13.2">
      <c r="A927" s="211"/>
      <c r="B927" s="212"/>
      <c r="C927" s="212"/>
      <c r="D927" s="212"/>
      <c r="E927" s="212"/>
      <c r="F927" s="212"/>
      <c r="G927" s="212"/>
    </row>
    <row r="928" spans="1:7" ht="13.2">
      <c r="A928" s="211"/>
      <c r="B928" s="212"/>
      <c r="C928" s="212"/>
      <c r="D928" s="212"/>
      <c r="E928" s="212"/>
      <c r="F928" s="212"/>
      <c r="G928" s="212"/>
    </row>
    <row r="929" spans="1:7" ht="13.2">
      <c r="A929" s="211"/>
      <c r="B929" s="212"/>
      <c r="C929" s="212"/>
      <c r="D929" s="212"/>
      <c r="E929" s="212"/>
      <c r="F929" s="212"/>
      <c r="G929" s="212"/>
    </row>
    <row r="930" spans="1:7" ht="13.2">
      <c r="A930" s="211"/>
      <c r="B930" s="212"/>
      <c r="C930" s="212"/>
      <c r="D930" s="212"/>
      <c r="E930" s="212"/>
      <c r="F930" s="212"/>
      <c r="G930" s="212"/>
    </row>
    <row r="931" spans="1:7" ht="13.2">
      <c r="A931" s="211"/>
      <c r="B931" s="212"/>
      <c r="C931" s="212"/>
      <c r="D931" s="212"/>
      <c r="E931" s="212"/>
      <c r="F931" s="212"/>
      <c r="G931" s="212"/>
    </row>
    <row r="932" spans="1:7" ht="13.2">
      <c r="A932" s="211"/>
      <c r="B932" s="212"/>
      <c r="C932" s="212"/>
      <c r="D932" s="212"/>
      <c r="E932" s="212"/>
      <c r="F932" s="212"/>
      <c r="G932" s="212"/>
    </row>
    <row r="933" spans="1:7" ht="13.2">
      <c r="A933" s="211"/>
      <c r="B933" s="212"/>
      <c r="C933" s="212"/>
      <c r="D933" s="212"/>
      <c r="E933" s="212"/>
      <c r="F933" s="212"/>
      <c r="G933" s="212"/>
    </row>
    <row r="934" spans="1:7" ht="13.2">
      <c r="A934" s="211"/>
      <c r="B934" s="212"/>
      <c r="C934" s="212"/>
      <c r="D934" s="212"/>
      <c r="E934" s="212"/>
      <c r="F934" s="212"/>
      <c r="G934" s="212"/>
    </row>
    <row r="935" spans="1:7" ht="13.2">
      <c r="A935" s="211"/>
      <c r="B935" s="212"/>
      <c r="C935" s="212"/>
      <c r="D935" s="212"/>
      <c r="E935" s="212"/>
      <c r="F935" s="212"/>
      <c r="G935" s="212"/>
    </row>
    <row r="936" spans="1:7" ht="13.2">
      <c r="A936" s="211"/>
      <c r="B936" s="212"/>
      <c r="C936" s="212"/>
      <c r="D936" s="212"/>
      <c r="E936" s="212"/>
      <c r="F936" s="212"/>
      <c r="G936" s="212"/>
    </row>
    <row r="937" spans="1:7" ht="13.2">
      <c r="A937" s="211"/>
      <c r="B937" s="212"/>
      <c r="C937" s="212"/>
      <c r="D937" s="212"/>
      <c r="E937" s="212"/>
      <c r="F937" s="212"/>
      <c r="G937" s="212"/>
    </row>
    <row r="938" spans="1:7" ht="13.2">
      <c r="A938" s="211"/>
      <c r="B938" s="212"/>
      <c r="C938" s="212"/>
      <c r="D938" s="212"/>
      <c r="E938" s="212"/>
      <c r="F938" s="212"/>
      <c r="G938" s="212"/>
    </row>
    <row r="939" spans="1:7" ht="13.2">
      <c r="A939" s="211"/>
      <c r="B939" s="212"/>
      <c r="C939" s="212"/>
      <c r="D939" s="212"/>
      <c r="E939" s="212"/>
      <c r="F939" s="212"/>
      <c r="G939" s="212"/>
    </row>
    <row r="940" spans="1:7" ht="13.2">
      <c r="A940" s="211"/>
      <c r="B940" s="212"/>
      <c r="C940" s="212"/>
      <c r="D940" s="212"/>
      <c r="E940" s="212"/>
      <c r="F940" s="212"/>
      <c r="G940" s="212"/>
    </row>
    <row r="941" spans="1:7" ht="13.2">
      <c r="A941" s="211"/>
      <c r="B941" s="212"/>
      <c r="C941" s="212"/>
      <c r="D941" s="212"/>
      <c r="E941" s="212"/>
      <c r="F941" s="212"/>
      <c r="G941" s="212"/>
    </row>
    <row r="942" spans="1:7" ht="13.2">
      <c r="A942" s="211"/>
      <c r="B942" s="212"/>
      <c r="C942" s="212"/>
      <c r="D942" s="212"/>
      <c r="E942" s="212"/>
      <c r="F942" s="212"/>
      <c r="G942" s="212"/>
    </row>
    <row r="943" spans="1:7" ht="13.2">
      <c r="A943" s="211"/>
      <c r="B943" s="212"/>
      <c r="C943" s="212"/>
      <c r="D943" s="212"/>
      <c r="E943" s="212"/>
      <c r="F943" s="212"/>
      <c r="G943" s="212"/>
    </row>
    <row r="944" spans="1:7" ht="13.2">
      <c r="A944" s="211"/>
      <c r="B944" s="212"/>
      <c r="C944" s="212"/>
      <c r="D944" s="212"/>
      <c r="E944" s="212"/>
      <c r="F944" s="212"/>
      <c r="G944" s="212"/>
    </row>
    <row r="945" spans="1:7" ht="13.2">
      <c r="A945" s="211"/>
      <c r="B945" s="212"/>
      <c r="C945" s="212"/>
      <c r="D945" s="212"/>
      <c r="E945" s="212"/>
      <c r="F945" s="212"/>
      <c r="G945" s="212"/>
    </row>
    <row r="946" spans="1:7" ht="13.2">
      <c r="A946" s="211"/>
      <c r="B946" s="212"/>
      <c r="C946" s="212"/>
      <c r="D946" s="212"/>
      <c r="E946" s="212"/>
      <c r="F946" s="212"/>
      <c r="G946" s="212"/>
    </row>
    <row r="947" spans="1:7" ht="13.2">
      <c r="A947" s="211"/>
      <c r="B947" s="212"/>
      <c r="C947" s="212"/>
      <c r="D947" s="212"/>
      <c r="E947" s="212"/>
      <c r="F947" s="212"/>
      <c r="G947" s="212"/>
    </row>
    <row r="948" spans="1:7" ht="13.2">
      <c r="A948" s="211"/>
      <c r="B948" s="212"/>
      <c r="C948" s="212"/>
      <c r="D948" s="212"/>
      <c r="E948" s="212"/>
      <c r="F948" s="212"/>
      <c r="G948" s="212"/>
    </row>
    <row r="949" spans="1:7" ht="13.2">
      <c r="A949" s="211"/>
      <c r="B949" s="212"/>
      <c r="C949" s="212"/>
      <c r="D949" s="212"/>
      <c r="E949" s="212"/>
      <c r="F949" s="212"/>
      <c r="G949" s="212"/>
    </row>
    <row r="950" spans="1:7" ht="13.2">
      <c r="A950" s="211"/>
      <c r="B950" s="212"/>
      <c r="C950" s="212"/>
      <c r="D950" s="212"/>
      <c r="E950" s="212"/>
      <c r="F950" s="212"/>
      <c r="G950" s="212"/>
    </row>
    <row r="951" spans="1:7" ht="13.2">
      <c r="A951" s="211"/>
      <c r="B951" s="212"/>
      <c r="C951" s="212"/>
      <c r="D951" s="212"/>
      <c r="E951" s="212"/>
      <c r="F951" s="212"/>
      <c r="G951" s="212"/>
    </row>
    <row r="952" spans="1:7" ht="13.2">
      <c r="A952" s="211"/>
      <c r="B952" s="212"/>
      <c r="C952" s="212"/>
      <c r="D952" s="212"/>
      <c r="E952" s="212"/>
      <c r="F952" s="212"/>
      <c r="G952" s="212"/>
    </row>
    <row r="953" spans="1:7" ht="13.2">
      <c r="A953" s="211"/>
      <c r="B953" s="212"/>
      <c r="C953" s="212"/>
      <c r="D953" s="212"/>
      <c r="E953" s="212"/>
      <c r="F953" s="212"/>
      <c r="G953" s="212"/>
    </row>
    <row r="954" spans="1:7" ht="13.2">
      <c r="A954" s="211"/>
      <c r="B954" s="212"/>
      <c r="C954" s="212"/>
      <c r="D954" s="212"/>
      <c r="E954" s="212"/>
      <c r="F954" s="212"/>
      <c r="G954" s="212"/>
    </row>
    <row r="955" spans="1:7" ht="13.2">
      <c r="A955" s="211"/>
      <c r="B955" s="212"/>
      <c r="C955" s="212"/>
      <c r="D955" s="212"/>
      <c r="E955" s="212"/>
      <c r="F955" s="212"/>
      <c r="G955" s="212"/>
    </row>
    <row r="956" spans="1:7" ht="13.2">
      <c r="A956" s="211"/>
      <c r="B956" s="212"/>
      <c r="C956" s="212"/>
      <c r="D956" s="212"/>
      <c r="E956" s="212"/>
      <c r="F956" s="212"/>
      <c r="G956" s="212"/>
    </row>
    <row r="957" spans="1:7" ht="13.2">
      <c r="A957" s="211"/>
      <c r="B957" s="212"/>
      <c r="C957" s="212"/>
      <c r="D957" s="212"/>
      <c r="E957" s="212"/>
      <c r="F957" s="212"/>
      <c r="G957" s="212"/>
    </row>
    <row r="958" spans="1:7" ht="13.2">
      <c r="A958" s="211"/>
      <c r="B958" s="212"/>
      <c r="C958" s="212"/>
      <c r="D958" s="212"/>
      <c r="E958" s="212"/>
      <c r="F958" s="212"/>
      <c r="G958" s="212"/>
    </row>
    <row r="959" spans="1:7" ht="13.2">
      <c r="A959" s="211"/>
      <c r="B959" s="212"/>
      <c r="C959" s="212"/>
      <c r="D959" s="212"/>
      <c r="E959" s="212"/>
      <c r="F959" s="212"/>
      <c r="G959" s="212"/>
    </row>
    <row r="960" spans="1:7" ht="13.2">
      <c r="A960" s="211"/>
      <c r="B960" s="212"/>
      <c r="C960" s="212"/>
      <c r="D960" s="212"/>
      <c r="E960" s="212"/>
      <c r="F960" s="212"/>
      <c r="G960" s="212"/>
    </row>
    <row r="961" spans="1:7" ht="13.2">
      <c r="A961" s="211"/>
      <c r="B961" s="212"/>
      <c r="C961" s="212"/>
      <c r="D961" s="212"/>
      <c r="E961" s="212"/>
      <c r="F961" s="212"/>
      <c r="G961" s="212"/>
    </row>
    <row r="962" spans="1:7" ht="13.2">
      <c r="A962" s="211"/>
      <c r="B962" s="212"/>
      <c r="C962" s="212"/>
      <c r="D962" s="212"/>
      <c r="E962" s="212"/>
      <c r="F962" s="212"/>
      <c r="G962" s="212"/>
    </row>
    <row r="963" spans="1:7" ht="13.2">
      <c r="A963" s="211"/>
      <c r="B963" s="212"/>
      <c r="C963" s="212"/>
      <c r="D963" s="212"/>
      <c r="E963" s="212"/>
      <c r="F963" s="212"/>
      <c r="G963" s="212"/>
    </row>
    <row r="964" spans="1:7" ht="13.2">
      <c r="A964" s="211"/>
      <c r="B964" s="212"/>
      <c r="C964" s="212"/>
      <c r="D964" s="212"/>
      <c r="E964" s="212"/>
      <c r="F964" s="212"/>
      <c r="G964" s="212"/>
    </row>
    <row r="965" spans="1:7" ht="13.2">
      <c r="A965" s="211"/>
      <c r="B965" s="212"/>
      <c r="C965" s="212"/>
      <c r="D965" s="212"/>
      <c r="E965" s="212"/>
      <c r="F965" s="212"/>
      <c r="G965" s="212"/>
    </row>
    <row r="966" spans="1:7" ht="13.2">
      <c r="A966" s="211"/>
      <c r="B966" s="212"/>
      <c r="C966" s="212"/>
      <c r="D966" s="212"/>
      <c r="E966" s="212"/>
      <c r="F966" s="212"/>
      <c r="G966" s="212"/>
    </row>
    <row r="967" spans="1:7" ht="13.2">
      <c r="A967" s="211"/>
      <c r="B967" s="212"/>
      <c r="C967" s="212"/>
      <c r="D967" s="212"/>
      <c r="E967" s="212"/>
      <c r="F967" s="212"/>
      <c r="G967" s="212"/>
    </row>
    <row r="968" spans="1:7" ht="13.2">
      <c r="A968" s="211"/>
      <c r="B968" s="212"/>
      <c r="C968" s="212"/>
      <c r="D968" s="212"/>
      <c r="E968" s="212"/>
      <c r="F968" s="212"/>
      <c r="G968" s="212"/>
    </row>
    <row r="969" spans="1:7" ht="13.2">
      <c r="A969" s="211"/>
      <c r="B969" s="212"/>
      <c r="C969" s="212"/>
      <c r="D969" s="212"/>
      <c r="E969" s="212"/>
      <c r="F969" s="212"/>
      <c r="G969" s="212"/>
    </row>
    <row r="970" spans="1:7" ht="13.2">
      <c r="A970" s="211"/>
      <c r="B970" s="212"/>
      <c r="C970" s="212"/>
      <c r="D970" s="212"/>
      <c r="E970" s="212"/>
      <c r="F970" s="212"/>
      <c r="G970" s="212"/>
    </row>
    <row r="971" spans="1:7" ht="13.2">
      <c r="A971" s="211"/>
      <c r="B971" s="212"/>
      <c r="C971" s="212"/>
      <c r="D971" s="212"/>
      <c r="E971" s="212"/>
      <c r="F971" s="212"/>
      <c r="G971" s="212"/>
    </row>
    <row r="972" spans="1:7" ht="13.2">
      <c r="A972" s="211"/>
      <c r="B972" s="212"/>
      <c r="C972" s="212"/>
      <c r="D972" s="212"/>
      <c r="E972" s="212"/>
      <c r="F972" s="212"/>
      <c r="G972" s="212"/>
    </row>
    <row r="973" spans="1:7" ht="13.2">
      <c r="A973" s="211"/>
      <c r="B973" s="212"/>
      <c r="C973" s="212"/>
      <c r="D973" s="212"/>
      <c r="E973" s="212"/>
      <c r="F973" s="212"/>
      <c r="G973" s="212"/>
    </row>
    <row r="974" spans="1:7" ht="13.2">
      <c r="A974" s="211"/>
      <c r="B974" s="212"/>
      <c r="C974" s="212"/>
      <c r="D974" s="212"/>
      <c r="E974" s="212"/>
      <c r="F974" s="212"/>
      <c r="G974" s="212"/>
    </row>
    <row r="975" spans="1:7" ht="13.2">
      <c r="A975" s="211"/>
      <c r="B975" s="212"/>
      <c r="C975" s="212"/>
      <c r="D975" s="212"/>
      <c r="E975" s="212"/>
      <c r="F975" s="212"/>
      <c r="G975" s="212"/>
    </row>
    <row r="976" spans="1:7" ht="13.2">
      <c r="A976" s="211"/>
      <c r="B976" s="212"/>
      <c r="C976" s="212"/>
      <c r="D976" s="212"/>
      <c r="E976" s="212"/>
      <c r="F976" s="212"/>
      <c r="G976" s="212"/>
    </row>
    <row r="977" spans="1:7" ht="13.2">
      <c r="A977" s="211"/>
      <c r="B977" s="212"/>
      <c r="C977" s="212"/>
      <c r="D977" s="212"/>
      <c r="E977" s="212"/>
      <c r="F977" s="212"/>
      <c r="G977" s="212"/>
    </row>
    <row r="978" spans="1:7" ht="13.2">
      <c r="A978" s="211"/>
      <c r="B978" s="212"/>
      <c r="C978" s="212"/>
      <c r="D978" s="212"/>
      <c r="E978" s="212"/>
      <c r="F978" s="212"/>
      <c r="G978" s="212"/>
    </row>
    <row r="979" spans="1:7" ht="13.2">
      <c r="A979" s="211"/>
      <c r="B979" s="212"/>
      <c r="C979" s="212"/>
      <c r="D979" s="212"/>
      <c r="E979" s="212"/>
      <c r="F979" s="212"/>
      <c r="G979" s="212"/>
    </row>
  </sheetData>
  <conditionalFormatting sqref="C67:AT67">
    <cfRule type="cellIs" dxfId="1" priority="45" operator="lessThan">
      <formula>0</formula>
    </cfRule>
  </conditionalFormatting>
  <conditionalFormatting sqref="C68:AT68">
    <cfRule type="cellIs" dxfId="0" priority="44" operator="greaterThanOrEqual">
      <formula>1</formula>
    </cfRule>
  </conditionalFormatting>
  <pageMargins left="0.7" right="0.7" top="0.75" bottom="0.75" header="0.3" footer="0.3"/>
  <pageSetup paperSize="9" orientation="portrait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 fitToPage="1"/>
  </sheetPr>
  <dimension ref="A1:AF104"/>
  <sheetViews>
    <sheetView topLeftCell="A91" workbookViewId="0">
      <pane xSplit="1" topLeftCell="O1" activePane="topRight" state="frozen"/>
      <selection pane="topRight" activeCell="J99" sqref="J99"/>
    </sheetView>
  </sheetViews>
  <sheetFormatPr defaultColWidth="9.21875" defaultRowHeight="10.199999999999999" outlineLevelCol="1"/>
  <cols>
    <col min="1" max="1" width="54.21875" style="1" customWidth="1"/>
    <col min="2" max="2" width="8" style="1" customWidth="1"/>
    <col min="3" max="3" width="10.21875" style="1" customWidth="1"/>
    <col min="4" max="4" width="11.6640625" style="1" customWidth="1"/>
    <col min="5" max="5" width="12.21875" style="1" customWidth="1"/>
    <col min="6" max="6" width="7.77734375" style="1" customWidth="1" collapsed="1"/>
    <col min="7" max="7" width="64.44140625" style="1" hidden="1" customWidth="1" outlineLevel="1"/>
    <col min="8" max="8" width="8.21875" style="1" customWidth="1"/>
    <col min="9" max="9" width="10.21875" style="1" customWidth="1"/>
    <col min="10" max="10" width="12.6640625" style="1" customWidth="1"/>
    <col min="11" max="11" width="12.21875" style="1" customWidth="1"/>
    <col min="12" max="12" width="6.6640625" style="1" customWidth="1" collapsed="1"/>
    <col min="13" max="13" width="44.44140625" style="1" hidden="1" customWidth="1" outlineLevel="1"/>
    <col min="14" max="14" width="8" style="1" customWidth="1"/>
    <col min="15" max="15" width="10.44140625" style="1" customWidth="1"/>
    <col min="16" max="16" width="10.5546875" style="1" customWidth="1"/>
    <col min="17" max="17" width="11.6640625" style="1" customWidth="1"/>
    <col min="18" max="18" width="6.5546875" style="1" customWidth="1" collapsed="1"/>
    <col min="19" max="19" width="33.21875" style="1" hidden="1" customWidth="1" outlineLevel="1"/>
    <col min="20" max="20" width="8.44140625" style="1" customWidth="1"/>
    <col min="21" max="22" width="10.5546875" style="1" customWidth="1"/>
    <col min="23" max="23" width="11.6640625" style="1" customWidth="1"/>
    <col min="24" max="24" width="6.5546875" style="1" customWidth="1"/>
    <col min="25" max="16384" width="9.21875" style="1"/>
  </cols>
  <sheetData>
    <row r="1" spans="1:26" ht="10.050000000000001" customHeight="1"/>
    <row r="2" spans="1:26" ht="15.6">
      <c r="A2" s="2" t="s">
        <v>205</v>
      </c>
    </row>
    <row r="3" spans="1:26" ht="12.75" customHeight="1">
      <c r="A3" s="3" t="s">
        <v>206</v>
      </c>
    </row>
    <row r="4" spans="1:26" ht="12.75" customHeight="1">
      <c r="A4" s="3"/>
    </row>
    <row r="5" spans="1:26" ht="10.050000000000001" customHeight="1">
      <c r="A5" s="353" t="s">
        <v>207</v>
      </c>
      <c r="B5" s="350" t="s">
        <v>208</v>
      </c>
      <c r="C5" s="351"/>
      <c r="D5" s="351"/>
      <c r="E5" s="351"/>
      <c r="F5" s="352"/>
      <c r="G5" s="4"/>
      <c r="H5" s="350" t="s">
        <v>209</v>
      </c>
      <c r="I5" s="351"/>
      <c r="J5" s="351"/>
      <c r="K5" s="351"/>
      <c r="L5" s="352"/>
      <c r="M5" s="4"/>
      <c r="N5" s="350" t="s">
        <v>210</v>
      </c>
      <c r="O5" s="351"/>
      <c r="P5" s="351"/>
      <c r="Q5" s="351"/>
      <c r="R5" s="352"/>
      <c r="S5" s="4"/>
      <c r="T5" s="350" t="s">
        <v>211</v>
      </c>
      <c r="U5" s="351"/>
      <c r="V5" s="351"/>
      <c r="W5" s="351"/>
      <c r="X5" s="352"/>
    </row>
    <row r="6" spans="1:26" ht="11.25" customHeight="1">
      <c r="A6" s="354"/>
      <c r="B6" s="356" t="s">
        <v>212</v>
      </c>
      <c r="C6" s="359" t="s">
        <v>213</v>
      </c>
      <c r="D6" s="359" t="s">
        <v>214</v>
      </c>
      <c r="E6" s="359" t="s">
        <v>215</v>
      </c>
      <c r="F6" s="362" t="s">
        <v>69</v>
      </c>
      <c r="G6" s="365" t="s">
        <v>207</v>
      </c>
      <c r="H6" s="356" t="s">
        <v>212</v>
      </c>
      <c r="I6" s="359" t="s">
        <v>213</v>
      </c>
      <c r="J6" s="359" t="s">
        <v>214</v>
      </c>
      <c r="K6" s="359" t="s">
        <v>215</v>
      </c>
      <c r="L6" s="362" t="s">
        <v>69</v>
      </c>
      <c r="M6" s="368" t="s">
        <v>207</v>
      </c>
      <c r="N6" s="356" t="s">
        <v>212</v>
      </c>
      <c r="O6" s="359" t="s">
        <v>213</v>
      </c>
      <c r="P6" s="359" t="s">
        <v>214</v>
      </c>
      <c r="Q6" s="359" t="s">
        <v>215</v>
      </c>
      <c r="R6" s="362" t="s">
        <v>69</v>
      </c>
      <c r="S6" s="368" t="s">
        <v>207</v>
      </c>
      <c r="T6" s="356" t="s">
        <v>212</v>
      </c>
      <c r="U6" s="359" t="s">
        <v>213</v>
      </c>
      <c r="V6" s="359" t="s">
        <v>214</v>
      </c>
      <c r="W6" s="359" t="s">
        <v>215</v>
      </c>
      <c r="X6" s="362" t="s">
        <v>69</v>
      </c>
      <c r="Y6" s="18"/>
      <c r="Z6" s="18"/>
    </row>
    <row r="7" spans="1:26" ht="11.25" customHeight="1">
      <c r="A7" s="354"/>
      <c r="B7" s="357"/>
      <c r="C7" s="360"/>
      <c r="D7" s="360"/>
      <c r="E7" s="360"/>
      <c r="F7" s="363"/>
      <c r="G7" s="366"/>
      <c r="H7" s="357"/>
      <c r="I7" s="360"/>
      <c r="J7" s="360"/>
      <c r="K7" s="360"/>
      <c r="L7" s="363"/>
      <c r="M7" s="369"/>
      <c r="N7" s="357"/>
      <c r="O7" s="360"/>
      <c r="P7" s="360"/>
      <c r="Q7" s="360"/>
      <c r="R7" s="363"/>
      <c r="S7" s="369"/>
      <c r="T7" s="357"/>
      <c r="U7" s="360"/>
      <c r="V7" s="360"/>
      <c r="W7" s="360"/>
      <c r="X7" s="363"/>
      <c r="Y7" s="18"/>
      <c r="Z7" s="18"/>
    </row>
    <row r="8" spans="1:26" ht="11.25" customHeight="1">
      <c r="A8" s="355"/>
      <c r="B8" s="358"/>
      <c r="C8" s="361"/>
      <c r="D8" s="361"/>
      <c r="E8" s="361"/>
      <c r="F8" s="364"/>
      <c r="G8" s="367"/>
      <c r="H8" s="358"/>
      <c r="I8" s="361"/>
      <c r="J8" s="361"/>
      <c r="K8" s="361"/>
      <c r="L8" s="364"/>
      <c r="M8" s="370"/>
      <c r="N8" s="358"/>
      <c r="O8" s="361"/>
      <c r="P8" s="361"/>
      <c r="Q8" s="361"/>
      <c r="R8" s="364"/>
      <c r="S8" s="370"/>
      <c r="T8" s="358"/>
      <c r="U8" s="361"/>
      <c r="V8" s="361"/>
      <c r="W8" s="361"/>
      <c r="X8" s="364"/>
      <c r="Y8" s="18"/>
      <c r="Z8" s="18"/>
    </row>
    <row r="9" spans="1:26" ht="11.25" customHeight="1">
      <c r="A9" s="5" t="s">
        <v>216</v>
      </c>
      <c r="B9" s="6">
        <v>1692</v>
      </c>
      <c r="C9" s="7">
        <v>77.5</v>
      </c>
      <c r="D9" s="8">
        <v>131137.38</v>
      </c>
      <c r="E9" s="9">
        <v>191840.31</v>
      </c>
      <c r="F9" s="10">
        <f t="shared" ref="F9:F54" si="0">(E9-D9)/D9</f>
        <v>0.46289570525200402</v>
      </c>
      <c r="G9" s="11" t="s">
        <v>216</v>
      </c>
      <c r="H9" s="6">
        <v>4803</v>
      </c>
      <c r="I9" s="7">
        <v>77.33</v>
      </c>
      <c r="J9" s="8">
        <v>371421.06</v>
      </c>
      <c r="K9" s="9">
        <v>519752.9</v>
      </c>
      <c r="L9" s="10">
        <f t="shared" ref="L9:L54" si="1">(K9-J9)/J9</f>
        <v>0.39936303019543401</v>
      </c>
      <c r="M9" s="11" t="s">
        <v>216</v>
      </c>
      <c r="N9" s="6">
        <v>4888</v>
      </c>
      <c r="O9" s="7">
        <v>77.52</v>
      </c>
      <c r="P9" s="8">
        <v>378911.44</v>
      </c>
      <c r="Q9" s="9">
        <v>551314.34</v>
      </c>
      <c r="R9" s="10">
        <f t="shared" ref="R9:R56" si="2">(Q9-P9)/P9</f>
        <v>0.45499523582608098</v>
      </c>
      <c r="S9" s="11" t="s">
        <v>216</v>
      </c>
      <c r="T9" s="6">
        <v>4924</v>
      </c>
      <c r="U9" s="7">
        <v>76.739999999999995</v>
      </c>
      <c r="V9" s="8">
        <v>377855.94</v>
      </c>
      <c r="W9" s="9">
        <v>573252.05000000005</v>
      </c>
      <c r="X9" s="17">
        <f t="shared" ref="X9:X56" si="3">(W9-V9)/V9</f>
        <v>0.51711800534351804</v>
      </c>
    </row>
    <row r="10" spans="1:26" ht="11.25" customHeight="1">
      <c r="A10" s="12" t="s">
        <v>217</v>
      </c>
      <c r="B10" s="13">
        <v>1777</v>
      </c>
      <c r="C10" s="14">
        <v>257.29000000000002</v>
      </c>
      <c r="D10" s="15">
        <v>457206.11</v>
      </c>
      <c r="E10" s="16">
        <v>659594.84</v>
      </c>
      <c r="F10" s="10">
        <f t="shared" si="0"/>
        <v>0.442664097380501</v>
      </c>
      <c r="G10" s="11" t="s">
        <v>217</v>
      </c>
      <c r="H10" s="13">
        <v>4623</v>
      </c>
      <c r="I10" s="14">
        <v>251.38</v>
      </c>
      <c r="J10" s="15">
        <v>1162114.79</v>
      </c>
      <c r="K10" s="16">
        <v>1604672.41</v>
      </c>
      <c r="L10" s="10">
        <f t="shared" si="1"/>
        <v>0.38082091701113302</v>
      </c>
      <c r="M10" s="11" t="s">
        <v>217</v>
      </c>
      <c r="N10" s="13">
        <v>3846</v>
      </c>
      <c r="O10" s="14">
        <v>250.97</v>
      </c>
      <c r="P10" s="15">
        <v>965247.5</v>
      </c>
      <c r="Q10" s="16">
        <v>1434720.33</v>
      </c>
      <c r="R10" s="10">
        <f t="shared" si="2"/>
        <v>0.48637559796839702</v>
      </c>
      <c r="S10" s="11" t="s">
        <v>217</v>
      </c>
      <c r="T10" s="13">
        <v>9592</v>
      </c>
      <c r="U10" s="14">
        <v>254.84</v>
      </c>
      <c r="V10" s="15">
        <v>2444425.7999999998</v>
      </c>
      <c r="W10" s="16">
        <v>3481359.78</v>
      </c>
      <c r="X10" s="17">
        <f t="shared" si="3"/>
        <v>0.42420350006124102</v>
      </c>
    </row>
    <row r="11" spans="1:26" ht="11.25" customHeight="1">
      <c r="A11" s="12" t="s">
        <v>218</v>
      </c>
      <c r="B11" s="13">
        <v>380</v>
      </c>
      <c r="C11" s="14">
        <v>63.26</v>
      </c>
      <c r="D11" s="15">
        <v>24037.31</v>
      </c>
      <c r="E11" s="16">
        <v>45157.61</v>
      </c>
      <c r="F11" s="10">
        <f t="shared" si="0"/>
        <v>0.87864657068532204</v>
      </c>
      <c r="G11" s="11" t="s">
        <v>218</v>
      </c>
      <c r="H11" s="13">
        <v>698</v>
      </c>
      <c r="I11" s="14">
        <v>63.26</v>
      </c>
      <c r="J11" s="15">
        <v>44152.75</v>
      </c>
      <c r="K11" s="16">
        <v>75961.789999999994</v>
      </c>
      <c r="L11" s="10">
        <f t="shared" si="1"/>
        <v>0.72043168319074102</v>
      </c>
      <c r="M11" s="11" t="s">
        <v>218</v>
      </c>
      <c r="N11" s="13">
        <v>605</v>
      </c>
      <c r="O11" s="14">
        <v>69.430000000000007</v>
      </c>
      <c r="P11" s="15">
        <v>42003.91</v>
      </c>
      <c r="Q11" s="16">
        <v>65036</v>
      </c>
      <c r="R11" s="10">
        <f t="shared" si="2"/>
        <v>0.54833204813551895</v>
      </c>
      <c r="S11" s="11" t="s">
        <v>218</v>
      </c>
      <c r="T11" s="13">
        <v>707</v>
      </c>
      <c r="U11" s="14">
        <v>75.86</v>
      </c>
      <c r="V11" s="15">
        <v>53630.04</v>
      </c>
      <c r="W11" s="16">
        <v>90701.49</v>
      </c>
      <c r="X11" s="17">
        <f t="shared" si="3"/>
        <v>0.69124412362922005</v>
      </c>
    </row>
    <row r="12" spans="1:26" ht="11.25" customHeight="1">
      <c r="A12" s="12" t="s">
        <v>219</v>
      </c>
      <c r="B12" s="13">
        <v>34</v>
      </c>
      <c r="C12" s="14">
        <v>172.64</v>
      </c>
      <c r="D12" s="15">
        <v>5869.76</v>
      </c>
      <c r="E12" s="16">
        <v>11569.93</v>
      </c>
      <c r="F12" s="10">
        <f t="shared" si="0"/>
        <v>0.971107847680314</v>
      </c>
      <c r="G12" s="11" t="s">
        <v>219</v>
      </c>
      <c r="H12" s="13">
        <v>109</v>
      </c>
      <c r="I12" s="14">
        <v>172.64</v>
      </c>
      <c r="J12" s="15">
        <v>18817.759999999998</v>
      </c>
      <c r="K12" s="16">
        <v>37407.33</v>
      </c>
      <c r="L12" s="10">
        <f t="shared" si="1"/>
        <v>0.98787368953584298</v>
      </c>
      <c r="M12" s="11" t="s">
        <v>219</v>
      </c>
      <c r="N12" s="13">
        <v>251</v>
      </c>
      <c r="O12" s="14">
        <v>249.48</v>
      </c>
      <c r="P12" s="15">
        <v>62618.91</v>
      </c>
      <c r="Q12" s="16">
        <v>86534.25</v>
      </c>
      <c r="R12" s="10">
        <f t="shared" si="2"/>
        <v>0.38191881653641002</v>
      </c>
      <c r="S12" s="11" t="s">
        <v>219</v>
      </c>
      <c r="T12" s="13">
        <v>89</v>
      </c>
      <c r="U12" s="14">
        <v>245.17</v>
      </c>
      <c r="V12" s="15">
        <v>21820.28</v>
      </c>
      <c r="W12" s="16">
        <v>33682.21</v>
      </c>
      <c r="X12" s="17">
        <f t="shared" si="3"/>
        <v>0.54361951359010996</v>
      </c>
    </row>
    <row r="13" spans="1:26" ht="11.25" customHeight="1">
      <c r="A13" s="12" t="s">
        <v>220</v>
      </c>
      <c r="B13" s="13">
        <v>1032</v>
      </c>
      <c r="C13" s="14">
        <v>80.19</v>
      </c>
      <c r="D13" s="15">
        <v>82757.25</v>
      </c>
      <c r="E13" s="16">
        <v>115229.95</v>
      </c>
      <c r="F13" s="10">
        <f t="shared" si="0"/>
        <v>0.39238495720918698</v>
      </c>
      <c r="G13" s="11" t="s">
        <v>220</v>
      </c>
      <c r="H13" s="13">
        <v>1908</v>
      </c>
      <c r="I13" s="14">
        <v>81.31</v>
      </c>
      <c r="J13" s="15">
        <v>155145.71</v>
      </c>
      <c r="K13" s="16">
        <v>209772.18</v>
      </c>
      <c r="L13" s="10">
        <f t="shared" si="1"/>
        <v>0.35209784402030803</v>
      </c>
      <c r="M13" s="11" t="s">
        <v>220</v>
      </c>
      <c r="N13" s="13">
        <v>3060</v>
      </c>
      <c r="O13" s="14">
        <v>81.34</v>
      </c>
      <c r="P13" s="15">
        <v>248897.03</v>
      </c>
      <c r="Q13" s="16">
        <v>346954.95</v>
      </c>
      <c r="R13" s="10">
        <f t="shared" si="2"/>
        <v>0.39396982760300497</v>
      </c>
      <c r="S13" s="11" t="s">
        <v>220</v>
      </c>
      <c r="T13" s="13">
        <v>1896</v>
      </c>
      <c r="U13" s="14">
        <v>78.63</v>
      </c>
      <c r="V13" s="15">
        <v>149091.84</v>
      </c>
      <c r="W13" s="16">
        <v>228859.8</v>
      </c>
      <c r="X13" s="17">
        <f t="shared" si="3"/>
        <v>0.53502565935198099</v>
      </c>
    </row>
    <row r="14" spans="1:26" ht="11.25" customHeight="1">
      <c r="A14" s="12" t="s">
        <v>221</v>
      </c>
      <c r="B14" s="13">
        <v>847</v>
      </c>
      <c r="C14" s="14">
        <v>281.82</v>
      </c>
      <c r="D14" s="15">
        <v>238703.79</v>
      </c>
      <c r="E14" s="16">
        <v>310588.33</v>
      </c>
      <c r="F14" s="10">
        <f t="shared" si="0"/>
        <v>0.30114536514062101</v>
      </c>
      <c r="G14" s="11" t="s">
        <v>221</v>
      </c>
      <c r="H14" s="13">
        <v>1179</v>
      </c>
      <c r="I14" s="14">
        <v>275.92</v>
      </c>
      <c r="J14" s="15">
        <v>325308.7</v>
      </c>
      <c r="K14" s="16">
        <v>413537.61</v>
      </c>
      <c r="L14" s="10">
        <f t="shared" si="1"/>
        <v>0.271215955798292</v>
      </c>
      <c r="M14" s="11" t="s">
        <v>221</v>
      </c>
      <c r="N14" s="13">
        <v>1249</v>
      </c>
      <c r="O14" s="14">
        <v>257.08999999999997</v>
      </c>
      <c r="P14" s="15">
        <v>321102.7</v>
      </c>
      <c r="Q14" s="16">
        <v>461867.76</v>
      </c>
      <c r="R14" s="10">
        <f t="shared" si="2"/>
        <v>0.43838018179230498</v>
      </c>
      <c r="S14" s="11" t="s">
        <v>221</v>
      </c>
      <c r="T14" s="13">
        <v>1602</v>
      </c>
      <c r="U14" s="14">
        <v>256.66000000000003</v>
      </c>
      <c r="V14" s="15">
        <v>411168.25</v>
      </c>
      <c r="W14" s="16">
        <v>595945.74</v>
      </c>
      <c r="X14" s="17">
        <f t="shared" si="3"/>
        <v>0.44939629944675902</v>
      </c>
    </row>
    <row r="15" spans="1:26" ht="11.25" customHeight="1">
      <c r="A15" s="12" t="s">
        <v>222</v>
      </c>
      <c r="B15" s="13">
        <v>521</v>
      </c>
      <c r="C15" s="14">
        <v>45.88</v>
      </c>
      <c r="D15" s="15">
        <v>23901.45</v>
      </c>
      <c r="E15" s="16">
        <v>64871.38</v>
      </c>
      <c r="F15" s="10">
        <f t="shared" si="0"/>
        <v>1.7141190178838499</v>
      </c>
      <c r="G15" s="11" t="s">
        <v>222</v>
      </c>
      <c r="H15" s="13">
        <v>1351</v>
      </c>
      <c r="I15" s="14">
        <v>56.43</v>
      </c>
      <c r="J15" s="15">
        <v>76237.37</v>
      </c>
      <c r="K15" s="16">
        <v>165157.56</v>
      </c>
      <c r="L15" s="10">
        <f t="shared" si="1"/>
        <v>1.1663596212723499</v>
      </c>
      <c r="M15" s="11" t="s">
        <v>222</v>
      </c>
      <c r="N15" s="13">
        <v>1556</v>
      </c>
      <c r="O15" s="14">
        <v>57</v>
      </c>
      <c r="P15" s="15">
        <v>88697.88</v>
      </c>
      <c r="Q15" s="16">
        <v>207957.26</v>
      </c>
      <c r="R15" s="10">
        <f t="shared" si="2"/>
        <v>1.34455727690448</v>
      </c>
      <c r="S15" s="11" t="s">
        <v>222</v>
      </c>
      <c r="T15" s="13">
        <v>1349</v>
      </c>
      <c r="U15" s="14">
        <v>63.86</v>
      </c>
      <c r="V15" s="15">
        <v>86153.87</v>
      </c>
      <c r="W15" s="16">
        <v>181786.42</v>
      </c>
      <c r="X15" s="17">
        <f t="shared" si="3"/>
        <v>1.11002036240508</v>
      </c>
    </row>
    <row r="16" spans="1:26" ht="11.25" customHeight="1">
      <c r="A16" s="12" t="s">
        <v>223</v>
      </c>
      <c r="B16" s="13">
        <v>648</v>
      </c>
      <c r="C16" s="14">
        <v>67.650000000000006</v>
      </c>
      <c r="D16" s="15">
        <v>43838.61</v>
      </c>
      <c r="E16" s="16">
        <v>79248.3</v>
      </c>
      <c r="F16" s="10">
        <f t="shared" si="0"/>
        <v>0.80772839284822195</v>
      </c>
      <c r="G16" s="11" t="s">
        <v>223</v>
      </c>
      <c r="H16" s="13">
        <v>1709</v>
      </c>
      <c r="I16" s="14">
        <v>67.64</v>
      </c>
      <c r="J16" s="15">
        <v>115595.06</v>
      </c>
      <c r="K16" s="16">
        <v>211227.54</v>
      </c>
      <c r="L16" s="10">
        <f t="shared" si="1"/>
        <v>0.82730594196672402</v>
      </c>
      <c r="M16" s="11" t="s">
        <v>223</v>
      </c>
      <c r="N16" s="13">
        <v>2303</v>
      </c>
      <c r="O16" s="14">
        <v>76.19</v>
      </c>
      <c r="P16" s="15">
        <v>175471.45</v>
      </c>
      <c r="Q16" s="16">
        <v>363248.67</v>
      </c>
      <c r="R16" s="10">
        <f t="shared" si="2"/>
        <v>1.07012975615121</v>
      </c>
      <c r="S16" s="11" t="s">
        <v>223</v>
      </c>
      <c r="T16" s="13">
        <v>2318</v>
      </c>
      <c r="U16" s="14">
        <v>76.430000000000007</v>
      </c>
      <c r="V16" s="15">
        <v>177164.74</v>
      </c>
      <c r="W16" s="16">
        <v>406514.67</v>
      </c>
      <c r="X16" s="17">
        <f t="shared" si="3"/>
        <v>1.2945574271720199</v>
      </c>
    </row>
    <row r="17" spans="1:24" ht="11.25" customHeight="1">
      <c r="A17" s="12" t="s">
        <v>224</v>
      </c>
      <c r="B17" s="13">
        <v>931</v>
      </c>
      <c r="C17" s="14">
        <v>77.64</v>
      </c>
      <c r="D17" s="15">
        <v>72280.820000000007</v>
      </c>
      <c r="E17" s="16">
        <v>125382.18</v>
      </c>
      <c r="F17" s="10">
        <f t="shared" si="0"/>
        <v>0.73465353602795302</v>
      </c>
      <c r="G17" s="11" t="s">
        <v>224</v>
      </c>
      <c r="H17" s="13">
        <v>1914</v>
      </c>
      <c r="I17" s="14">
        <v>81.61</v>
      </c>
      <c r="J17" s="15">
        <v>156197.76000000001</v>
      </c>
      <c r="K17" s="16">
        <v>256498.27</v>
      </c>
      <c r="L17" s="10">
        <f t="shared" si="1"/>
        <v>0.642137953834933</v>
      </c>
      <c r="M17" s="11" t="s">
        <v>224</v>
      </c>
      <c r="N17" s="13">
        <v>2346</v>
      </c>
      <c r="O17" s="14">
        <v>88.44</v>
      </c>
      <c r="P17" s="15">
        <v>207484.35</v>
      </c>
      <c r="Q17" s="16">
        <v>321012.98</v>
      </c>
      <c r="R17" s="10">
        <f t="shared" si="2"/>
        <v>0.54716719598369701</v>
      </c>
      <c r="S17" s="11" t="s">
        <v>224</v>
      </c>
      <c r="T17" s="13">
        <v>2098</v>
      </c>
      <c r="U17" s="14">
        <v>88.48</v>
      </c>
      <c r="V17" s="15">
        <v>185623.33</v>
      </c>
      <c r="W17" s="16">
        <v>302056.12</v>
      </c>
      <c r="X17" s="17">
        <f t="shared" si="3"/>
        <v>0.62725299670036105</v>
      </c>
    </row>
    <row r="18" spans="1:24" ht="11.25" customHeight="1">
      <c r="A18" s="12" t="s">
        <v>225</v>
      </c>
      <c r="B18" s="13">
        <v>1917</v>
      </c>
      <c r="C18" s="14">
        <v>129.08000000000001</v>
      </c>
      <c r="D18" s="15">
        <v>247446.11</v>
      </c>
      <c r="E18" s="16">
        <v>441851.54</v>
      </c>
      <c r="F18" s="10">
        <f t="shared" si="0"/>
        <v>0.78564754968263595</v>
      </c>
      <c r="G18" s="11" t="s">
        <v>225</v>
      </c>
      <c r="H18" s="13">
        <v>2728</v>
      </c>
      <c r="I18" s="14">
        <v>129.06</v>
      </c>
      <c r="J18" s="15">
        <v>352072.82</v>
      </c>
      <c r="K18" s="16">
        <v>632410.75</v>
      </c>
      <c r="L18" s="10">
        <f t="shared" si="1"/>
        <v>0.796249849675985</v>
      </c>
      <c r="M18" s="11" t="s">
        <v>225</v>
      </c>
      <c r="N18" s="13">
        <v>4213</v>
      </c>
      <c r="O18" s="14">
        <v>127.95</v>
      </c>
      <c r="P18" s="15">
        <v>539036.48</v>
      </c>
      <c r="Q18" s="16">
        <v>975172.8</v>
      </c>
      <c r="R18" s="10">
        <f t="shared" si="2"/>
        <v>0.80910353228783305</v>
      </c>
      <c r="S18" s="11" t="s">
        <v>225</v>
      </c>
      <c r="T18" s="13">
        <v>5521</v>
      </c>
      <c r="U18" s="14">
        <v>134.91999999999999</v>
      </c>
      <c r="V18" s="15">
        <v>744873.97</v>
      </c>
      <c r="W18" s="16">
        <v>1298330.52</v>
      </c>
      <c r="X18" s="17">
        <f t="shared" si="3"/>
        <v>0.74302039310086299</v>
      </c>
    </row>
    <row r="19" spans="1:24" ht="11.25" customHeight="1">
      <c r="A19" s="12" t="s">
        <v>226</v>
      </c>
      <c r="B19" s="13">
        <v>204</v>
      </c>
      <c r="C19" s="14">
        <v>110.11</v>
      </c>
      <c r="D19" s="15">
        <v>22461.62</v>
      </c>
      <c r="E19" s="16">
        <v>50979.39</v>
      </c>
      <c r="F19" s="10">
        <f t="shared" si="0"/>
        <v>1.2696221376730601</v>
      </c>
      <c r="G19" s="11" t="s">
        <v>226</v>
      </c>
      <c r="H19" s="13">
        <v>697</v>
      </c>
      <c r="I19" s="14">
        <v>110.08</v>
      </c>
      <c r="J19" s="15">
        <v>76728.31</v>
      </c>
      <c r="K19" s="16">
        <v>175946.06</v>
      </c>
      <c r="L19" s="10">
        <f t="shared" si="1"/>
        <v>1.29310485269388</v>
      </c>
      <c r="M19" s="11" t="s">
        <v>226</v>
      </c>
      <c r="N19" s="13">
        <v>1090</v>
      </c>
      <c r="O19" s="14">
        <v>115.11</v>
      </c>
      <c r="P19" s="15">
        <v>125469.31</v>
      </c>
      <c r="Q19" s="16">
        <v>276538.19</v>
      </c>
      <c r="R19" s="10">
        <f t="shared" si="2"/>
        <v>1.2040305314502799</v>
      </c>
      <c r="S19" s="11" t="s">
        <v>226</v>
      </c>
      <c r="T19" s="13">
        <v>1275</v>
      </c>
      <c r="U19" s="14">
        <v>132.41</v>
      </c>
      <c r="V19" s="15">
        <v>168816.91</v>
      </c>
      <c r="W19" s="16">
        <v>323387.42</v>
      </c>
      <c r="X19" s="17">
        <f t="shared" si="3"/>
        <v>0.91561034969778798</v>
      </c>
    </row>
    <row r="20" spans="1:24" ht="11.25" customHeight="1">
      <c r="A20" s="12" t="s">
        <v>227</v>
      </c>
      <c r="B20" s="13">
        <v>237</v>
      </c>
      <c r="C20" s="14">
        <v>115.76</v>
      </c>
      <c r="D20" s="15">
        <v>27435.119999999999</v>
      </c>
      <c r="E20" s="16">
        <v>60932.47</v>
      </c>
      <c r="F20" s="10">
        <f t="shared" si="0"/>
        <v>1.22096604643975</v>
      </c>
      <c r="G20" s="11" t="s">
        <v>227</v>
      </c>
      <c r="H20" s="13">
        <v>272</v>
      </c>
      <c r="I20" s="14">
        <v>115.76</v>
      </c>
      <c r="J20" s="15">
        <v>31486.720000000001</v>
      </c>
      <c r="K20" s="16">
        <v>68988.75</v>
      </c>
      <c r="L20" s="10">
        <f t="shared" si="1"/>
        <v>1.19104276342534</v>
      </c>
      <c r="M20" s="11" t="s">
        <v>227</v>
      </c>
      <c r="N20" s="13">
        <v>349</v>
      </c>
      <c r="O20" s="14">
        <v>115.76</v>
      </c>
      <c r="P20" s="15">
        <v>40400.239999999998</v>
      </c>
      <c r="Q20" s="16">
        <v>92221.51</v>
      </c>
      <c r="R20" s="10">
        <f t="shared" si="2"/>
        <v>1.2826970829876301</v>
      </c>
      <c r="S20" s="11" t="s">
        <v>227</v>
      </c>
      <c r="T20" s="13">
        <v>359</v>
      </c>
      <c r="U20" s="14">
        <v>115.76</v>
      </c>
      <c r="V20" s="15">
        <v>41557.839999999997</v>
      </c>
      <c r="W20" s="16">
        <v>95226.74</v>
      </c>
      <c r="X20" s="17">
        <f t="shared" si="3"/>
        <v>1.29142659965003</v>
      </c>
    </row>
    <row r="21" spans="1:24" ht="11.25" customHeight="1">
      <c r="A21" s="12" t="s">
        <v>228</v>
      </c>
      <c r="B21" s="13">
        <v>33</v>
      </c>
      <c r="C21" s="14">
        <v>125.79</v>
      </c>
      <c r="D21" s="15">
        <v>4151.07</v>
      </c>
      <c r="E21" s="16">
        <v>9556.9699999999993</v>
      </c>
      <c r="F21" s="10">
        <f t="shared" si="0"/>
        <v>1.3022907346780499</v>
      </c>
      <c r="G21" s="11" t="s">
        <v>228</v>
      </c>
      <c r="H21" s="13">
        <v>49</v>
      </c>
      <c r="I21" s="14">
        <v>125.79</v>
      </c>
      <c r="J21" s="15">
        <v>6163.71</v>
      </c>
      <c r="K21" s="16">
        <v>13658.5</v>
      </c>
      <c r="L21" s="10">
        <f t="shared" si="1"/>
        <v>1.21595435216777</v>
      </c>
      <c r="M21" s="11" t="s">
        <v>228</v>
      </c>
      <c r="N21" s="13">
        <v>184</v>
      </c>
      <c r="O21" s="14">
        <v>125.79</v>
      </c>
      <c r="P21" s="15">
        <v>23145.360000000001</v>
      </c>
      <c r="Q21" s="16">
        <v>56336.51</v>
      </c>
      <c r="R21" s="10">
        <f t="shared" si="2"/>
        <v>1.4340304060943501</v>
      </c>
      <c r="S21" s="11" t="s">
        <v>228</v>
      </c>
      <c r="T21" s="13">
        <v>87</v>
      </c>
      <c r="U21" s="14">
        <v>125.79</v>
      </c>
      <c r="V21" s="15">
        <v>10943.73</v>
      </c>
      <c r="W21" s="16">
        <v>29585.01</v>
      </c>
      <c r="X21" s="17">
        <f t="shared" si="3"/>
        <v>1.7033753573964301</v>
      </c>
    </row>
    <row r="22" spans="1:24" ht="11.25" customHeight="1">
      <c r="A22" s="12" t="s">
        <v>229</v>
      </c>
      <c r="B22" s="13">
        <v>47</v>
      </c>
      <c r="C22" s="14">
        <v>455.49</v>
      </c>
      <c r="D22" s="15">
        <v>21407.919999999998</v>
      </c>
      <c r="E22" s="16">
        <v>33228.720000000001</v>
      </c>
      <c r="F22" s="10">
        <f t="shared" si="0"/>
        <v>0.55216947746441503</v>
      </c>
      <c r="G22" s="11" t="s">
        <v>229</v>
      </c>
      <c r="H22" s="13">
        <v>68</v>
      </c>
      <c r="I22" s="14">
        <v>455.49</v>
      </c>
      <c r="J22" s="15">
        <v>30973.16</v>
      </c>
      <c r="K22" s="16">
        <v>53019.24</v>
      </c>
      <c r="L22" s="10">
        <f t="shared" si="1"/>
        <v>0.711780134800582</v>
      </c>
      <c r="M22" s="11" t="s">
        <v>229</v>
      </c>
      <c r="N22" s="13">
        <v>59</v>
      </c>
      <c r="O22" s="14">
        <v>455.49</v>
      </c>
      <c r="P22" s="15">
        <v>26873.77</v>
      </c>
      <c r="Q22" s="16">
        <v>40134.879999999997</v>
      </c>
      <c r="R22" s="10">
        <f t="shared" si="2"/>
        <v>0.49345923552966298</v>
      </c>
      <c r="S22" s="11" t="s">
        <v>229</v>
      </c>
      <c r="T22" s="13">
        <v>140</v>
      </c>
      <c r="U22" s="14">
        <v>455.49</v>
      </c>
      <c r="V22" s="15">
        <v>63768.26</v>
      </c>
      <c r="W22" s="16">
        <v>86166.2</v>
      </c>
      <c r="X22" s="17">
        <f t="shared" si="3"/>
        <v>0.351239629245019</v>
      </c>
    </row>
    <row r="23" spans="1:24" ht="11.25" customHeight="1">
      <c r="A23" s="12" t="s">
        <v>230</v>
      </c>
      <c r="B23" s="13">
        <v>104</v>
      </c>
      <c r="C23" s="14">
        <v>409.78</v>
      </c>
      <c r="D23" s="15">
        <v>42616.87</v>
      </c>
      <c r="E23" s="16">
        <v>88530.39</v>
      </c>
      <c r="F23" s="10">
        <f t="shared" si="0"/>
        <v>1.07735551672378</v>
      </c>
      <c r="G23" s="11" t="s">
        <v>230</v>
      </c>
      <c r="H23" s="13">
        <v>186</v>
      </c>
      <c r="I23" s="14">
        <v>423.45</v>
      </c>
      <c r="J23" s="15">
        <v>78761.45</v>
      </c>
      <c r="K23" s="16">
        <v>149165.78</v>
      </c>
      <c r="L23" s="10">
        <f t="shared" si="1"/>
        <v>0.89389326885170395</v>
      </c>
      <c r="M23" s="11" t="s">
        <v>230</v>
      </c>
      <c r="N23" s="13">
        <v>389</v>
      </c>
      <c r="O23" s="14">
        <v>445.3</v>
      </c>
      <c r="P23" s="15">
        <v>173221.62</v>
      </c>
      <c r="Q23" s="16">
        <v>348238.45</v>
      </c>
      <c r="R23" s="10">
        <f t="shared" si="2"/>
        <v>1.0103636601482</v>
      </c>
      <c r="S23" s="11" t="s">
        <v>230</v>
      </c>
      <c r="T23" s="13">
        <v>375</v>
      </c>
      <c r="U23" s="14">
        <v>451.45</v>
      </c>
      <c r="V23" s="15">
        <v>169294.61</v>
      </c>
      <c r="W23" s="16">
        <v>324661.61</v>
      </c>
      <c r="X23" s="17">
        <f t="shared" si="3"/>
        <v>0.91773152139929304</v>
      </c>
    </row>
    <row r="24" spans="1:24" ht="11.25" customHeight="1">
      <c r="A24" s="12" t="s">
        <v>231</v>
      </c>
      <c r="B24" s="13">
        <v>116</v>
      </c>
      <c r="C24" s="14">
        <v>493.06</v>
      </c>
      <c r="D24" s="15">
        <v>57195.14</v>
      </c>
      <c r="E24" s="16">
        <v>105706.96</v>
      </c>
      <c r="F24" s="10">
        <f t="shared" si="0"/>
        <v>0.848180806970662</v>
      </c>
      <c r="G24" s="11" t="s">
        <v>231</v>
      </c>
      <c r="H24" s="13">
        <v>362</v>
      </c>
      <c r="I24" s="14">
        <v>539.92999999999995</v>
      </c>
      <c r="J24" s="15">
        <v>195453.52</v>
      </c>
      <c r="K24" s="16">
        <v>321336.92</v>
      </c>
      <c r="L24" s="10">
        <f t="shared" si="1"/>
        <v>0.64405798370886302</v>
      </c>
      <c r="M24" s="11" t="s">
        <v>231</v>
      </c>
      <c r="N24" s="13">
        <v>453</v>
      </c>
      <c r="O24" s="14">
        <v>548.80999999999995</v>
      </c>
      <c r="P24" s="15">
        <v>248609.86</v>
      </c>
      <c r="Q24" s="16">
        <v>413808.37</v>
      </c>
      <c r="R24" s="10">
        <f t="shared" si="2"/>
        <v>0.66448897079142399</v>
      </c>
      <c r="S24" s="11" t="s">
        <v>231</v>
      </c>
      <c r="T24" s="13">
        <v>308</v>
      </c>
      <c r="U24" s="14">
        <v>572.91</v>
      </c>
      <c r="V24" s="15">
        <v>176456.71</v>
      </c>
      <c r="W24" s="16">
        <v>292733.48</v>
      </c>
      <c r="X24" s="17">
        <f t="shared" si="3"/>
        <v>0.65895351896790999</v>
      </c>
    </row>
    <row r="25" spans="1:24" ht="11.25" customHeight="1">
      <c r="A25" s="12" t="s">
        <v>232</v>
      </c>
      <c r="B25" s="13">
        <v>150</v>
      </c>
      <c r="C25" s="14">
        <v>547.13</v>
      </c>
      <c r="D25" s="15">
        <v>82069.97</v>
      </c>
      <c r="E25" s="16">
        <v>150724.15</v>
      </c>
      <c r="F25" s="10">
        <f t="shared" si="0"/>
        <v>0.83653229067830803</v>
      </c>
      <c r="G25" s="11" t="s">
        <v>232</v>
      </c>
      <c r="H25" s="13">
        <v>241</v>
      </c>
      <c r="I25" s="14">
        <v>556.39</v>
      </c>
      <c r="J25" s="15">
        <v>134090.54</v>
      </c>
      <c r="K25" s="16">
        <v>244888.58</v>
      </c>
      <c r="L25" s="10">
        <f t="shared" si="1"/>
        <v>0.82629274220239501</v>
      </c>
      <c r="M25" s="11" t="s">
        <v>232</v>
      </c>
      <c r="N25" s="13">
        <v>465</v>
      </c>
      <c r="O25" s="14">
        <v>605.71</v>
      </c>
      <c r="P25" s="15">
        <v>281656.78000000003</v>
      </c>
      <c r="Q25" s="16">
        <v>551554.39</v>
      </c>
      <c r="R25" s="10">
        <f t="shared" si="2"/>
        <v>0.95825000200598698</v>
      </c>
      <c r="S25" s="11" t="s">
        <v>232</v>
      </c>
      <c r="T25" s="13">
        <v>170</v>
      </c>
      <c r="U25" s="14">
        <v>613.16</v>
      </c>
      <c r="V25" s="15">
        <v>104237.19</v>
      </c>
      <c r="W25" s="16">
        <v>167125.99</v>
      </c>
      <c r="X25" s="17">
        <f t="shared" si="3"/>
        <v>0.60332401516195899</v>
      </c>
    </row>
    <row r="26" spans="1:24" ht="11.25" customHeight="1">
      <c r="A26" s="12" t="s">
        <v>233</v>
      </c>
      <c r="B26" s="13">
        <v>46</v>
      </c>
      <c r="C26" s="14">
        <v>180.63</v>
      </c>
      <c r="D26" s="15">
        <v>8309.1200000000008</v>
      </c>
      <c r="E26" s="16">
        <v>18798.189999999999</v>
      </c>
      <c r="F26" s="10">
        <f t="shared" si="0"/>
        <v>1.26235630247246</v>
      </c>
      <c r="G26" s="11" t="s">
        <v>233</v>
      </c>
      <c r="H26" s="13">
        <v>96</v>
      </c>
      <c r="I26" s="14">
        <v>180.63</v>
      </c>
      <c r="J26" s="15">
        <v>17340.77</v>
      </c>
      <c r="K26" s="16">
        <v>36636.07</v>
      </c>
      <c r="L26" s="10">
        <f t="shared" si="1"/>
        <v>1.1127129879469</v>
      </c>
      <c r="M26" s="11" t="s">
        <v>233</v>
      </c>
      <c r="N26" s="13">
        <v>224</v>
      </c>
      <c r="O26" s="14">
        <v>197.41</v>
      </c>
      <c r="P26" s="15">
        <v>44219.75</v>
      </c>
      <c r="Q26" s="16">
        <v>94903.97</v>
      </c>
      <c r="R26" s="10">
        <f t="shared" si="2"/>
        <v>1.14618965507494</v>
      </c>
      <c r="S26" s="11" t="s">
        <v>233</v>
      </c>
      <c r="T26" s="13">
        <v>187</v>
      </c>
      <c r="U26" s="14">
        <v>206.55</v>
      </c>
      <c r="V26" s="15">
        <v>38624.839999999997</v>
      </c>
      <c r="W26" s="16">
        <v>81161.47</v>
      </c>
      <c r="X26" s="17">
        <f t="shared" si="3"/>
        <v>1.1012765360322501</v>
      </c>
    </row>
    <row r="27" spans="1:24" ht="11.25" customHeight="1">
      <c r="A27" s="12" t="s">
        <v>234</v>
      </c>
      <c r="B27" s="13">
        <v>99</v>
      </c>
      <c r="C27" s="14">
        <v>192.54</v>
      </c>
      <c r="D27" s="15">
        <v>19061.009999999998</v>
      </c>
      <c r="E27" s="16">
        <v>43336.23</v>
      </c>
      <c r="F27" s="10">
        <f t="shared" si="0"/>
        <v>1.2735537099031</v>
      </c>
      <c r="G27" s="11" t="s">
        <v>234</v>
      </c>
      <c r="H27" s="13">
        <v>209</v>
      </c>
      <c r="I27" s="14">
        <v>216.67</v>
      </c>
      <c r="J27" s="15">
        <v>45284.84</v>
      </c>
      <c r="K27" s="16">
        <v>91999.91</v>
      </c>
      <c r="L27" s="10">
        <f t="shared" si="1"/>
        <v>1.0315829756713299</v>
      </c>
      <c r="M27" s="11" t="s">
        <v>234</v>
      </c>
      <c r="N27" s="13">
        <v>328</v>
      </c>
      <c r="O27" s="14">
        <v>220.59</v>
      </c>
      <c r="P27" s="15">
        <v>72353.88</v>
      </c>
      <c r="Q27" s="16">
        <v>142244.53</v>
      </c>
      <c r="R27" s="10">
        <f t="shared" si="2"/>
        <v>0.96595579946783805</v>
      </c>
      <c r="S27" s="11" t="s">
        <v>234</v>
      </c>
      <c r="T27" s="13">
        <v>104</v>
      </c>
      <c r="U27" s="14">
        <v>230.35</v>
      </c>
      <c r="V27" s="15">
        <v>23956.58</v>
      </c>
      <c r="W27" s="16">
        <v>49305.63</v>
      </c>
      <c r="X27" s="17">
        <f t="shared" si="3"/>
        <v>1.0581247406766701</v>
      </c>
    </row>
    <row r="28" spans="1:24" ht="11.25" customHeight="1">
      <c r="A28" s="12" t="s">
        <v>235</v>
      </c>
      <c r="B28" s="13">
        <v>57</v>
      </c>
      <c r="C28" s="14">
        <v>198.85</v>
      </c>
      <c r="D28" s="15">
        <v>11334.23</v>
      </c>
      <c r="E28" s="16">
        <v>27227.360000000001</v>
      </c>
      <c r="F28" s="10">
        <f t="shared" si="0"/>
        <v>1.4022240593317801</v>
      </c>
      <c r="G28" s="11" t="s">
        <v>235</v>
      </c>
      <c r="H28" s="13">
        <v>106</v>
      </c>
      <c r="I28" s="14">
        <v>198.85</v>
      </c>
      <c r="J28" s="15">
        <v>21077.68</v>
      </c>
      <c r="K28" s="16">
        <v>47920.75</v>
      </c>
      <c r="L28" s="10">
        <f t="shared" si="1"/>
        <v>1.27353057831792</v>
      </c>
      <c r="M28" s="11" t="s">
        <v>235</v>
      </c>
      <c r="N28" s="13">
        <v>275</v>
      </c>
      <c r="O28" s="14">
        <v>219.12</v>
      </c>
      <c r="P28" s="15">
        <v>60257.54</v>
      </c>
      <c r="Q28" s="16">
        <v>130844.21</v>
      </c>
      <c r="R28" s="10">
        <f t="shared" si="2"/>
        <v>1.1714163903803601</v>
      </c>
      <c r="S28" s="11" t="s">
        <v>235</v>
      </c>
      <c r="T28" s="13">
        <v>274</v>
      </c>
      <c r="U28" s="14">
        <v>226.82</v>
      </c>
      <c r="V28" s="15">
        <v>62149.39</v>
      </c>
      <c r="W28" s="16">
        <v>136872.32000000001</v>
      </c>
      <c r="X28" s="17">
        <f t="shared" si="3"/>
        <v>1.2023115592928599</v>
      </c>
    </row>
    <row r="29" spans="1:24" ht="11.25" customHeight="1">
      <c r="A29" s="12" t="s">
        <v>236</v>
      </c>
      <c r="B29" s="13">
        <v>62</v>
      </c>
      <c r="C29" s="14">
        <v>207.53</v>
      </c>
      <c r="D29" s="15">
        <v>12866.8</v>
      </c>
      <c r="E29" s="16">
        <v>32497.25</v>
      </c>
      <c r="F29" s="10">
        <f t="shared" si="0"/>
        <v>1.52566683246806</v>
      </c>
      <c r="G29" s="11" t="s">
        <v>236</v>
      </c>
      <c r="H29" s="13">
        <v>105</v>
      </c>
      <c r="I29" s="14">
        <v>207.53</v>
      </c>
      <c r="J29" s="15">
        <v>21790.53</v>
      </c>
      <c r="K29" s="16">
        <v>54417.1</v>
      </c>
      <c r="L29" s="10">
        <f t="shared" si="1"/>
        <v>1.4972820762046599</v>
      </c>
      <c r="M29" s="11" t="s">
        <v>236</v>
      </c>
      <c r="N29" s="13">
        <v>254</v>
      </c>
      <c r="O29" s="14">
        <v>227.85</v>
      </c>
      <c r="P29" s="15">
        <v>57874.46</v>
      </c>
      <c r="Q29" s="16">
        <v>129148.77</v>
      </c>
      <c r="R29" s="10">
        <f t="shared" si="2"/>
        <v>1.23153304583749</v>
      </c>
      <c r="S29" s="11" t="s">
        <v>236</v>
      </c>
      <c r="T29" s="13">
        <v>285</v>
      </c>
      <c r="U29" s="14">
        <v>236.47</v>
      </c>
      <c r="V29" s="15">
        <v>67392.88</v>
      </c>
      <c r="W29" s="16">
        <v>148864.25</v>
      </c>
      <c r="X29" s="17">
        <f t="shared" si="3"/>
        <v>1.20890174154896</v>
      </c>
    </row>
    <row r="30" spans="1:24" ht="11.25" customHeight="1">
      <c r="A30" s="12" t="s">
        <v>237</v>
      </c>
      <c r="B30" s="13">
        <v>72</v>
      </c>
      <c r="C30" s="14">
        <v>218.18</v>
      </c>
      <c r="D30" s="15">
        <v>15708.96</v>
      </c>
      <c r="E30" s="16">
        <v>31964.81</v>
      </c>
      <c r="F30" s="10">
        <f t="shared" si="0"/>
        <v>1.0348138896527801</v>
      </c>
      <c r="G30" s="11" t="s">
        <v>237</v>
      </c>
      <c r="H30" s="13">
        <v>116</v>
      </c>
      <c r="I30" s="14">
        <v>217.91</v>
      </c>
      <c r="J30" s="15">
        <v>25277.68</v>
      </c>
      <c r="K30" s="16">
        <v>48466.36</v>
      </c>
      <c r="L30" s="10">
        <f t="shared" si="1"/>
        <v>0.91735792208778699</v>
      </c>
      <c r="M30" s="11" t="s">
        <v>237</v>
      </c>
      <c r="N30" s="13">
        <v>161</v>
      </c>
      <c r="O30" s="14">
        <v>212.37</v>
      </c>
      <c r="P30" s="15">
        <v>34190.980000000003</v>
      </c>
      <c r="Q30" s="16">
        <v>69114.17</v>
      </c>
      <c r="R30" s="10">
        <f t="shared" si="2"/>
        <v>1.0214152972509101</v>
      </c>
      <c r="S30" s="11" t="s">
        <v>237</v>
      </c>
      <c r="T30" s="13">
        <v>176</v>
      </c>
      <c r="U30" s="14">
        <v>211.94</v>
      </c>
      <c r="V30" s="15">
        <v>37301.440000000002</v>
      </c>
      <c r="W30" s="16">
        <v>78389.41</v>
      </c>
      <c r="X30" s="17">
        <f t="shared" si="3"/>
        <v>1.10151163065018</v>
      </c>
    </row>
    <row r="31" spans="1:24" ht="11.25" customHeight="1">
      <c r="A31" s="12" t="s">
        <v>238</v>
      </c>
      <c r="B31" s="13">
        <v>672</v>
      </c>
      <c r="C31" s="14">
        <v>315</v>
      </c>
      <c r="D31" s="15">
        <v>211677.55</v>
      </c>
      <c r="E31" s="16">
        <v>287359.56</v>
      </c>
      <c r="F31" s="10">
        <f t="shared" si="0"/>
        <v>0.35753441968692501</v>
      </c>
      <c r="G31" s="11" t="s">
        <v>238</v>
      </c>
      <c r="H31" s="13">
        <v>859</v>
      </c>
      <c r="I31" s="14">
        <v>303.91000000000003</v>
      </c>
      <c r="J31" s="15">
        <v>261060</v>
      </c>
      <c r="K31" s="16">
        <v>384684.79999999999</v>
      </c>
      <c r="L31" s="10">
        <f t="shared" si="1"/>
        <v>0.47354937562246202</v>
      </c>
      <c r="M31" s="11" t="s">
        <v>238</v>
      </c>
      <c r="N31" s="13">
        <v>729</v>
      </c>
      <c r="O31" s="14">
        <v>308.76</v>
      </c>
      <c r="P31" s="15">
        <v>225085.83</v>
      </c>
      <c r="Q31" s="16">
        <v>345911.17</v>
      </c>
      <c r="R31" s="10">
        <f t="shared" si="2"/>
        <v>0.53679674104762598</v>
      </c>
      <c r="S31" s="11" t="s">
        <v>238</v>
      </c>
      <c r="T31" s="13">
        <v>1456</v>
      </c>
      <c r="U31" s="14">
        <v>313.52</v>
      </c>
      <c r="V31" s="15">
        <v>456483.16</v>
      </c>
      <c r="W31" s="16">
        <v>693550.52</v>
      </c>
      <c r="X31" s="17">
        <f t="shared" si="3"/>
        <v>0.51933429482918902</v>
      </c>
    </row>
    <row r="32" spans="1:24" ht="11.25" customHeight="1">
      <c r="A32" s="12" t="s">
        <v>239</v>
      </c>
      <c r="B32" s="13">
        <v>210</v>
      </c>
      <c r="C32" s="14">
        <v>276.87</v>
      </c>
      <c r="D32" s="15">
        <v>58142.03</v>
      </c>
      <c r="E32" s="16">
        <v>103002.73</v>
      </c>
      <c r="F32" s="10">
        <f t="shared" si="0"/>
        <v>0.77157092726208598</v>
      </c>
      <c r="G32" s="11" t="s">
        <v>239</v>
      </c>
      <c r="H32" s="13">
        <v>395</v>
      </c>
      <c r="I32" s="14">
        <v>283.10000000000002</v>
      </c>
      <c r="J32" s="15">
        <v>111826.02</v>
      </c>
      <c r="K32" s="16">
        <v>184589.86</v>
      </c>
      <c r="L32" s="10">
        <f t="shared" si="1"/>
        <v>0.650687916819359</v>
      </c>
      <c r="M32" s="11" t="s">
        <v>239</v>
      </c>
      <c r="N32" s="13">
        <v>491</v>
      </c>
      <c r="O32" s="14">
        <v>297.27</v>
      </c>
      <c r="P32" s="15">
        <v>145959.31</v>
      </c>
      <c r="Q32" s="16">
        <v>247937.75</v>
      </c>
      <c r="R32" s="10">
        <f t="shared" si="2"/>
        <v>0.69867718612810703</v>
      </c>
      <c r="S32" s="11" t="s">
        <v>239</v>
      </c>
      <c r="T32" s="13">
        <v>317</v>
      </c>
      <c r="U32" s="14">
        <v>312.45</v>
      </c>
      <c r="V32" s="15">
        <v>99048.14</v>
      </c>
      <c r="W32" s="16">
        <v>144023.57999999999</v>
      </c>
      <c r="X32" s="17">
        <f t="shared" si="3"/>
        <v>0.45407657327033102</v>
      </c>
    </row>
    <row r="33" spans="1:24" ht="11.25" customHeight="1">
      <c r="A33" s="12" t="s">
        <v>240</v>
      </c>
      <c r="B33" s="13">
        <v>98</v>
      </c>
      <c r="C33" s="14">
        <v>254.27</v>
      </c>
      <c r="D33" s="15">
        <v>24918.42</v>
      </c>
      <c r="E33" s="16">
        <v>52373.67</v>
      </c>
      <c r="F33" s="10">
        <f t="shared" si="0"/>
        <v>1.10180541141854</v>
      </c>
      <c r="G33" s="11" t="s">
        <v>240</v>
      </c>
      <c r="H33" s="13">
        <v>194</v>
      </c>
      <c r="I33" s="14">
        <v>244.42</v>
      </c>
      <c r="J33" s="15">
        <v>47417.32</v>
      </c>
      <c r="K33" s="16">
        <v>94495.8</v>
      </c>
      <c r="L33" s="10">
        <f t="shared" si="1"/>
        <v>0.99285408791555496</v>
      </c>
      <c r="M33" s="11" t="s">
        <v>240</v>
      </c>
      <c r="N33" s="13">
        <v>239</v>
      </c>
      <c r="O33" s="14">
        <v>239.41</v>
      </c>
      <c r="P33" s="15">
        <v>57217.87</v>
      </c>
      <c r="Q33" s="16">
        <v>128254.34</v>
      </c>
      <c r="R33" s="10">
        <f t="shared" si="2"/>
        <v>1.2415084657992299</v>
      </c>
      <c r="S33" s="11" t="s">
        <v>240</v>
      </c>
      <c r="T33" s="13">
        <v>342</v>
      </c>
      <c r="U33" s="14">
        <v>276.45</v>
      </c>
      <c r="V33" s="15">
        <v>94546.58</v>
      </c>
      <c r="W33" s="16">
        <v>201892.55</v>
      </c>
      <c r="X33" s="17">
        <f t="shared" si="3"/>
        <v>1.13537655195989</v>
      </c>
    </row>
    <row r="34" spans="1:24" ht="11.25" customHeight="1">
      <c r="A34" s="12" t="s">
        <v>241</v>
      </c>
      <c r="B34" s="13">
        <v>222</v>
      </c>
      <c r="C34" s="14">
        <v>765.8</v>
      </c>
      <c r="D34" s="15">
        <v>170007.28</v>
      </c>
      <c r="E34" s="16">
        <v>254670.43</v>
      </c>
      <c r="F34" s="10">
        <f t="shared" si="0"/>
        <v>0.49799720341387699</v>
      </c>
      <c r="G34" s="11" t="s">
        <v>241</v>
      </c>
      <c r="H34" s="13">
        <v>963.8</v>
      </c>
      <c r="I34" s="14">
        <v>769.13</v>
      </c>
      <c r="J34" s="15">
        <v>741291.5</v>
      </c>
      <c r="K34" s="16">
        <v>1075614.72</v>
      </c>
      <c r="L34" s="10">
        <f t="shared" si="1"/>
        <v>0.45100101646923002</v>
      </c>
      <c r="M34" s="11" t="s">
        <v>241</v>
      </c>
      <c r="N34" s="13">
        <v>748</v>
      </c>
      <c r="O34" s="14">
        <v>730.7</v>
      </c>
      <c r="P34" s="15">
        <v>546560.49</v>
      </c>
      <c r="Q34" s="16">
        <v>966300.28</v>
      </c>
      <c r="R34" s="10">
        <f t="shared" si="2"/>
        <v>0.76796584765942399</v>
      </c>
      <c r="S34" s="11" t="s">
        <v>241</v>
      </c>
      <c r="T34" s="13">
        <v>463.2</v>
      </c>
      <c r="U34" s="14">
        <v>730.66</v>
      </c>
      <c r="V34" s="15">
        <v>338442.37</v>
      </c>
      <c r="W34" s="16">
        <v>533735.29</v>
      </c>
      <c r="X34" s="17">
        <f t="shared" si="3"/>
        <v>0.57703448891461195</v>
      </c>
    </row>
    <row r="35" spans="1:24" ht="11.25" customHeight="1">
      <c r="A35" s="12" t="s">
        <v>242</v>
      </c>
      <c r="B35" s="13">
        <v>77</v>
      </c>
      <c r="C35" s="14">
        <v>257.68</v>
      </c>
      <c r="D35" s="15">
        <v>19841.63</v>
      </c>
      <c r="E35" s="16">
        <v>33050.730000000003</v>
      </c>
      <c r="F35" s="10">
        <f t="shared" si="0"/>
        <v>0.66572655573156003</v>
      </c>
      <c r="G35" s="11" t="s">
        <v>242</v>
      </c>
      <c r="H35" s="13">
        <v>362</v>
      </c>
      <c r="I35" s="14">
        <v>265.77</v>
      </c>
      <c r="J35" s="15">
        <v>96208.72</v>
      </c>
      <c r="K35" s="16">
        <v>156924.67000000001</v>
      </c>
      <c r="L35" s="10">
        <f t="shared" si="1"/>
        <v>0.63108572694865905</v>
      </c>
      <c r="M35" s="11" t="s">
        <v>242</v>
      </c>
      <c r="N35" s="13">
        <v>329</v>
      </c>
      <c r="O35" s="14">
        <v>292.38</v>
      </c>
      <c r="P35" s="15">
        <v>96193.84</v>
      </c>
      <c r="Q35" s="16">
        <v>142939.10999999999</v>
      </c>
      <c r="R35" s="10">
        <f t="shared" si="2"/>
        <v>0.485948684447985</v>
      </c>
      <c r="S35" s="11" t="s">
        <v>242</v>
      </c>
      <c r="T35" s="13">
        <v>171</v>
      </c>
      <c r="U35" s="14">
        <v>301.10000000000002</v>
      </c>
      <c r="V35" s="15">
        <v>51488.76</v>
      </c>
      <c r="W35" s="16">
        <v>77772.98</v>
      </c>
      <c r="X35" s="17">
        <f t="shared" si="3"/>
        <v>0.51048461839049897</v>
      </c>
    </row>
    <row r="36" spans="1:24" ht="11.25" customHeight="1">
      <c r="A36" s="12" t="s">
        <v>243</v>
      </c>
      <c r="B36" s="13">
        <v>306</v>
      </c>
      <c r="C36" s="14">
        <v>274.83</v>
      </c>
      <c r="D36" s="15">
        <v>84097.58</v>
      </c>
      <c r="E36" s="16">
        <v>134954.16</v>
      </c>
      <c r="F36" s="10">
        <f t="shared" si="0"/>
        <v>0.60473297804764403</v>
      </c>
      <c r="G36" s="11" t="s">
        <v>243</v>
      </c>
      <c r="H36" s="13">
        <v>265</v>
      </c>
      <c r="I36" s="14">
        <v>289.27</v>
      </c>
      <c r="J36" s="15">
        <v>76657.47</v>
      </c>
      <c r="K36" s="16">
        <v>114672.03</v>
      </c>
      <c r="L36" s="10">
        <f t="shared" si="1"/>
        <v>0.495901573584414</v>
      </c>
      <c r="M36" s="11" t="s">
        <v>243</v>
      </c>
      <c r="N36" s="13">
        <v>302</v>
      </c>
      <c r="O36" s="14">
        <v>299.08999999999997</v>
      </c>
      <c r="P36" s="15">
        <v>90324.86</v>
      </c>
      <c r="Q36" s="16">
        <v>135439.65</v>
      </c>
      <c r="R36" s="10">
        <f t="shared" si="2"/>
        <v>0.49947257045291799</v>
      </c>
      <c r="S36" s="11" t="s">
        <v>243</v>
      </c>
      <c r="T36" s="13">
        <v>191.1</v>
      </c>
      <c r="U36" s="14">
        <v>292.88</v>
      </c>
      <c r="V36" s="15">
        <v>55968.85</v>
      </c>
      <c r="W36" s="16">
        <v>87795.92</v>
      </c>
      <c r="X36" s="17">
        <f t="shared" si="3"/>
        <v>0.56865685108770303</v>
      </c>
    </row>
    <row r="37" spans="1:24" ht="11.25" customHeight="1">
      <c r="A37" s="12" t="s">
        <v>244</v>
      </c>
      <c r="B37" s="13">
        <v>96</v>
      </c>
      <c r="C37" s="14">
        <v>281.54000000000002</v>
      </c>
      <c r="D37" s="15">
        <v>27027.57</v>
      </c>
      <c r="E37" s="16">
        <v>41191.06</v>
      </c>
      <c r="F37" s="10">
        <f t="shared" si="0"/>
        <v>0.52403860206448405</v>
      </c>
      <c r="G37" s="11" t="s">
        <v>244</v>
      </c>
      <c r="H37" s="13">
        <v>315</v>
      </c>
      <c r="I37" s="14">
        <v>283.33999999999997</v>
      </c>
      <c r="J37" s="15">
        <v>89253.32</v>
      </c>
      <c r="K37" s="16">
        <v>137363.57</v>
      </c>
      <c r="L37" s="10">
        <f t="shared" si="1"/>
        <v>0.53903036884230204</v>
      </c>
      <c r="M37" s="11" t="s">
        <v>244</v>
      </c>
      <c r="N37" s="13">
        <v>203</v>
      </c>
      <c r="O37" s="14">
        <v>291.26</v>
      </c>
      <c r="P37" s="15">
        <v>59126.71</v>
      </c>
      <c r="Q37" s="16">
        <v>88162.3</v>
      </c>
      <c r="R37" s="10">
        <f t="shared" si="2"/>
        <v>0.49107400022764702</v>
      </c>
      <c r="S37" s="11" t="s">
        <v>244</v>
      </c>
      <c r="T37" s="13">
        <v>162</v>
      </c>
      <c r="U37" s="14">
        <v>293.48</v>
      </c>
      <c r="V37" s="15">
        <v>47543.4</v>
      </c>
      <c r="W37" s="16">
        <v>74152.08</v>
      </c>
      <c r="X37" s="17">
        <f t="shared" si="3"/>
        <v>0.55967137394464805</v>
      </c>
    </row>
    <row r="38" spans="1:24" ht="11.25" customHeight="1">
      <c r="A38" s="12" t="s">
        <v>245</v>
      </c>
      <c r="B38" s="13">
        <v>140</v>
      </c>
      <c r="C38" s="14">
        <v>277.73</v>
      </c>
      <c r="D38" s="15">
        <v>38882.31</v>
      </c>
      <c r="E38" s="16">
        <v>60092.52</v>
      </c>
      <c r="F38" s="10">
        <f t="shared" si="0"/>
        <v>0.54549768262225196</v>
      </c>
      <c r="G38" s="11" t="s">
        <v>245</v>
      </c>
      <c r="H38" s="13">
        <v>189</v>
      </c>
      <c r="I38" s="14">
        <v>278.72000000000003</v>
      </c>
      <c r="J38" s="15">
        <v>52677.74</v>
      </c>
      <c r="K38" s="16">
        <v>81836.160000000003</v>
      </c>
      <c r="L38" s="10">
        <f t="shared" si="1"/>
        <v>0.55352450579694601</v>
      </c>
      <c r="M38" s="11" t="s">
        <v>245</v>
      </c>
      <c r="N38" s="13">
        <v>168</v>
      </c>
      <c r="O38" s="14">
        <v>273.12</v>
      </c>
      <c r="P38" s="15">
        <v>45883.99</v>
      </c>
      <c r="Q38" s="16">
        <v>76156.740000000005</v>
      </c>
      <c r="R38" s="10">
        <f t="shared" si="2"/>
        <v>0.65976716497410104</v>
      </c>
      <c r="S38" s="11" t="s">
        <v>245</v>
      </c>
      <c r="T38" s="13">
        <v>89</v>
      </c>
      <c r="U38" s="14">
        <v>269.70999999999998</v>
      </c>
      <c r="V38" s="15">
        <v>24004.3</v>
      </c>
      <c r="W38" s="16">
        <v>43411.62</v>
      </c>
      <c r="X38" s="17">
        <f t="shared" si="3"/>
        <v>0.80849347825181295</v>
      </c>
    </row>
    <row r="39" spans="1:24" ht="11.25" customHeight="1">
      <c r="A39" s="12" t="s">
        <v>246</v>
      </c>
      <c r="B39" s="13">
        <v>163</v>
      </c>
      <c r="C39" s="14">
        <v>315.5</v>
      </c>
      <c r="D39" s="15">
        <v>51427.24</v>
      </c>
      <c r="E39" s="16">
        <v>71735.06</v>
      </c>
      <c r="F39" s="10">
        <f t="shared" si="0"/>
        <v>0.39488450089874499</v>
      </c>
      <c r="G39" s="11" t="s">
        <v>246</v>
      </c>
      <c r="H39" s="13">
        <v>245</v>
      </c>
      <c r="I39" s="14">
        <v>320.5</v>
      </c>
      <c r="J39" s="15">
        <v>78523.460000000006</v>
      </c>
      <c r="K39" s="16">
        <v>111282.61</v>
      </c>
      <c r="L39" s="10">
        <f t="shared" si="1"/>
        <v>0.41718933424482302</v>
      </c>
      <c r="M39" s="11" t="s">
        <v>246</v>
      </c>
      <c r="N39" s="13">
        <v>415</v>
      </c>
      <c r="O39" s="14">
        <v>329.67</v>
      </c>
      <c r="P39" s="15">
        <v>136812.22</v>
      </c>
      <c r="Q39" s="16">
        <v>198112.89</v>
      </c>
      <c r="R39" s="10">
        <f t="shared" si="2"/>
        <v>0.448064288409325</v>
      </c>
      <c r="S39" s="11" t="s">
        <v>246</v>
      </c>
      <c r="T39" s="13">
        <v>186</v>
      </c>
      <c r="U39" s="14">
        <v>315.77</v>
      </c>
      <c r="V39" s="15">
        <v>58732.77</v>
      </c>
      <c r="W39" s="16">
        <v>87721.74</v>
      </c>
      <c r="X39" s="17">
        <f t="shared" si="3"/>
        <v>0.49357403030710101</v>
      </c>
    </row>
    <row r="40" spans="1:24" ht="11.25" customHeight="1">
      <c r="A40" s="12" t="s">
        <v>247</v>
      </c>
      <c r="B40" s="13">
        <v>120</v>
      </c>
      <c r="C40" s="14">
        <v>271.58999999999997</v>
      </c>
      <c r="D40" s="15">
        <v>32591.06</v>
      </c>
      <c r="E40" s="16">
        <v>52216.67</v>
      </c>
      <c r="F40" s="10">
        <f t="shared" si="0"/>
        <v>0.60217771376567697</v>
      </c>
      <c r="G40" s="11" t="s">
        <v>247</v>
      </c>
      <c r="H40" s="13">
        <v>141</v>
      </c>
      <c r="I40" s="14">
        <v>271.77999999999997</v>
      </c>
      <c r="J40" s="15">
        <v>38320.980000000003</v>
      </c>
      <c r="K40" s="16">
        <v>63346.94</v>
      </c>
      <c r="L40" s="10">
        <f t="shared" si="1"/>
        <v>0.65306158662956904</v>
      </c>
      <c r="M40" s="11" t="s">
        <v>247</v>
      </c>
      <c r="N40" s="13">
        <v>198</v>
      </c>
      <c r="O40" s="14">
        <v>272.69</v>
      </c>
      <c r="P40" s="15">
        <v>53992.35</v>
      </c>
      <c r="Q40" s="16">
        <v>90425.94</v>
      </c>
      <c r="R40" s="10">
        <f t="shared" si="2"/>
        <v>0.67479170660288001</v>
      </c>
      <c r="S40" s="11" t="s">
        <v>247</v>
      </c>
      <c r="T40" s="13">
        <v>101</v>
      </c>
      <c r="U40" s="14">
        <v>280.02999999999997</v>
      </c>
      <c r="V40" s="15">
        <v>28283.26</v>
      </c>
      <c r="W40" s="16">
        <v>50898.87</v>
      </c>
      <c r="X40" s="17">
        <f t="shared" si="3"/>
        <v>0.79961114807840405</v>
      </c>
    </row>
    <row r="41" spans="1:24" ht="11.25" customHeight="1">
      <c r="A41" s="12" t="s">
        <v>248</v>
      </c>
      <c r="B41" s="13">
        <v>133</v>
      </c>
      <c r="C41" s="14">
        <v>264.79000000000002</v>
      </c>
      <c r="D41" s="15">
        <v>35217.22</v>
      </c>
      <c r="E41" s="16">
        <v>59976.74</v>
      </c>
      <c r="F41" s="10">
        <f t="shared" si="0"/>
        <v>0.70305151854689296</v>
      </c>
      <c r="G41" s="11" t="s">
        <v>248</v>
      </c>
      <c r="H41" s="13">
        <v>137</v>
      </c>
      <c r="I41" s="14">
        <v>264.83999999999997</v>
      </c>
      <c r="J41" s="15">
        <v>36283.32</v>
      </c>
      <c r="K41" s="16">
        <v>61524.51</v>
      </c>
      <c r="L41" s="10">
        <f t="shared" si="1"/>
        <v>0.69566924967175003</v>
      </c>
      <c r="M41" s="11" t="s">
        <v>248</v>
      </c>
      <c r="N41" s="13">
        <v>227</v>
      </c>
      <c r="O41" s="14">
        <v>268.58999999999997</v>
      </c>
      <c r="P41" s="15">
        <v>60969.23</v>
      </c>
      <c r="Q41" s="16">
        <v>107468.43</v>
      </c>
      <c r="R41" s="10">
        <f t="shared" si="2"/>
        <v>0.76266667628900697</v>
      </c>
      <c r="S41" s="11" t="s">
        <v>248</v>
      </c>
      <c r="T41" s="13">
        <v>119</v>
      </c>
      <c r="U41" s="14">
        <v>272.37</v>
      </c>
      <c r="V41" s="15">
        <v>32411.439999999999</v>
      </c>
      <c r="W41" s="16">
        <v>61272.7</v>
      </c>
      <c r="X41" s="17">
        <f t="shared" si="3"/>
        <v>0.89046521845373094</v>
      </c>
    </row>
    <row r="42" spans="1:24" ht="11.25" customHeight="1">
      <c r="A42" s="12" t="s">
        <v>249</v>
      </c>
      <c r="B42" s="13">
        <v>88</v>
      </c>
      <c r="C42" s="14">
        <v>262.89999999999998</v>
      </c>
      <c r="D42" s="15">
        <v>23135.27</v>
      </c>
      <c r="E42" s="16">
        <v>37877.599999999999</v>
      </c>
      <c r="F42" s="10">
        <f t="shared" si="0"/>
        <v>0.63722316618738395</v>
      </c>
      <c r="G42" s="11" t="s">
        <v>249</v>
      </c>
      <c r="H42" s="13">
        <v>203</v>
      </c>
      <c r="I42" s="14">
        <v>262.89999999999998</v>
      </c>
      <c r="J42" s="15">
        <v>53368.92</v>
      </c>
      <c r="K42" s="16">
        <v>91617.48</v>
      </c>
      <c r="L42" s="10">
        <f t="shared" si="1"/>
        <v>0.71668229373950199</v>
      </c>
      <c r="M42" s="11" t="s">
        <v>249</v>
      </c>
      <c r="N42" s="13">
        <v>228</v>
      </c>
      <c r="O42" s="14">
        <v>311.58999999999997</v>
      </c>
      <c r="P42" s="15">
        <v>71042.14</v>
      </c>
      <c r="Q42" s="16">
        <v>101357.45</v>
      </c>
      <c r="R42" s="10">
        <f t="shared" si="2"/>
        <v>0.42672292810999202</v>
      </c>
      <c r="S42" s="11" t="s">
        <v>249</v>
      </c>
      <c r="T42" s="13">
        <v>150</v>
      </c>
      <c r="U42" s="14">
        <v>320.05</v>
      </c>
      <c r="V42" s="15">
        <v>48007.35</v>
      </c>
      <c r="W42" s="16">
        <v>66337.89</v>
      </c>
      <c r="X42" s="17">
        <f t="shared" si="3"/>
        <v>0.38182778262078598</v>
      </c>
    </row>
    <row r="43" spans="1:24" ht="11.25" customHeight="1">
      <c r="A43" s="12" t="s">
        <v>250</v>
      </c>
      <c r="B43" s="13">
        <v>455.5</v>
      </c>
      <c r="C43" s="14">
        <v>299.79000000000002</v>
      </c>
      <c r="D43" s="15">
        <v>136554.35999999999</v>
      </c>
      <c r="E43" s="16">
        <v>198759.59</v>
      </c>
      <c r="F43" s="10">
        <f t="shared" si="0"/>
        <v>0.455534557812728</v>
      </c>
      <c r="G43" s="11" t="s">
        <v>250</v>
      </c>
      <c r="H43" s="13">
        <v>1165.5</v>
      </c>
      <c r="I43" s="14">
        <v>306.68</v>
      </c>
      <c r="J43" s="15">
        <v>357436.83</v>
      </c>
      <c r="K43" s="16">
        <v>516849.75</v>
      </c>
      <c r="L43" s="10">
        <f t="shared" si="1"/>
        <v>0.44598907169135299</v>
      </c>
      <c r="M43" s="11" t="s">
        <v>250</v>
      </c>
      <c r="N43" s="13">
        <v>1500</v>
      </c>
      <c r="O43" s="14">
        <v>312.68</v>
      </c>
      <c r="P43" s="15">
        <v>469027.41</v>
      </c>
      <c r="Q43" s="16">
        <v>674411.37</v>
      </c>
      <c r="R43" s="10">
        <f t="shared" si="2"/>
        <v>0.43789329924236198</v>
      </c>
      <c r="S43" s="11" t="s">
        <v>250</v>
      </c>
      <c r="T43" s="13">
        <v>1475</v>
      </c>
      <c r="U43" s="14">
        <v>291.20999999999998</v>
      </c>
      <c r="V43" s="15">
        <v>429533.35</v>
      </c>
      <c r="W43" s="16">
        <v>669714.78</v>
      </c>
      <c r="X43" s="17">
        <f t="shared" si="3"/>
        <v>0.55916829275305402</v>
      </c>
    </row>
    <row r="44" spans="1:24" ht="11.25" customHeight="1">
      <c r="A44" s="12" t="s">
        <v>251</v>
      </c>
      <c r="B44" s="13">
        <v>390.4</v>
      </c>
      <c r="C44" s="14">
        <v>297.5</v>
      </c>
      <c r="D44" s="15">
        <v>116144.99</v>
      </c>
      <c r="E44" s="16">
        <v>173816.29</v>
      </c>
      <c r="F44" s="10">
        <f t="shared" si="0"/>
        <v>0.49654573994108597</v>
      </c>
      <c r="G44" s="11" t="s">
        <v>251</v>
      </c>
      <c r="H44" s="13">
        <v>614.5</v>
      </c>
      <c r="I44" s="14">
        <v>299.16000000000003</v>
      </c>
      <c r="J44" s="15">
        <v>183836.17</v>
      </c>
      <c r="K44" s="16">
        <v>274794.21000000002</v>
      </c>
      <c r="L44" s="10">
        <f t="shared" si="1"/>
        <v>0.49477771430943102</v>
      </c>
      <c r="M44" s="11" t="s">
        <v>251</v>
      </c>
      <c r="N44" s="13">
        <v>640</v>
      </c>
      <c r="O44" s="14">
        <v>311.57</v>
      </c>
      <c r="P44" s="15">
        <v>199404.5</v>
      </c>
      <c r="Q44" s="16">
        <v>293437.84999999998</v>
      </c>
      <c r="R44" s="10">
        <f t="shared" si="2"/>
        <v>0.47157085221246198</v>
      </c>
      <c r="S44" s="11" t="s">
        <v>251</v>
      </c>
      <c r="T44" s="13">
        <v>396.1</v>
      </c>
      <c r="U44" s="14">
        <v>311.70999999999998</v>
      </c>
      <c r="V44" s="15">
        <v>123467.09</v>
      </c>
      <c r="W44" s="16">
        <v>179994.61</v>
      </c>
      <c r="X44" s="17">
        <f t="shared" si="3"/>
        <v>0.457834715307537</v>
      </c>
    </row>
    <row r="45" spans="1:24" ht="11.25" customHeight="1">
      <c r="A45" s="12" t="s">
        <v>252</v>
      </c>
      <c r="B45" s="13">
        <v>231.3</v>
      </c>
      <c r="C45" s="14">
        <v>297.13</v>
      </c>
      <c r="D45" s="15">
        <v>68725.87</v>
      </c>
      <c r="E45" s="16">
        <v>100333.1</v>
      </c>
      <c r="F45" s="10">
        <f t="shared" si="0"/>
        <v>0.45990294484449601</v>
      </c>
      <c r="G45" s="11" t="s">
        <v>252</v>
      </c>
      <c r="H45" s="13">
        <v>494.1</v>
      </c>
      <c r="I45" s="14">
        <v>296.66000000000003</v>
      </c>
      <c r="J45" s="15">
        <v>146578.13</v>
      </c>
      <c r="K45" s="16">
        <v>219275.65</v>
      </c>
      <c r="L45" s="10">
        <f t="shared" si="1"/>
        <v>0.49596430245084999</v>
      </c>
      <c r="M45" s="11" t="s">
        <v>252</v>
      </c>
      <c r="N45" s="13">
        <v>599.20000000000005</v>
      </c>
      <c r="O45" s="14">
        <v>290.85000000000002</v>
      </c>
      <c r="P45" s="15">
        <v>174274.55</v>
      </c>
      <c r="Q45" s="16">
        <v>264148.09999999998</v>
      </c>
      <c r="R45" s="10">
        <f t="shared" si="2"/>
        <v>0.51570094428589797</v>
      </c>
      <c r="S45" s="11" t="s">
        <v>252</v>
      </c>
      <c r="T45" s="13">
        <v>369</v>
      </c>
      <c r="U45" s="14">
        <v>285.18</v>
      </c>
      <c r="V45" s="15">
        <v>105232.85</v>
      </c>
      <c r="W45" s="16">
        <v>175453.41</v>
      </c>
      <c r="X45" s="17">
        <f t="shared" si="3"/>
        <v>0.66728744873867796</v>
      </c>
    </row>
    <row r="46" spans="1:24" ht="11.25" customHeight="1">
      <c r="A46" s="12" t="s">
        <v>253</v>
      </c>
      <c r="B46" s="13">
        <v>16363</v>
      </c>
      <c r="C46" s="14">
        <v>65.88</v>
      </c>
      <c r="D46" s="15">
        <v>1078003.53</v>
      </c>
      <c r="E46" s="16">
        <v>1395521.84</v>
      </c>
      <c r="F46" s="10">
        <f t="shared" si="0"/>
        <v>0.29454292232234203</v>
      </c>
      <c r="G46" s="11" t="s">
        <v>253</v>
      </c>
      <c r="H46" s="13">
        <v>16380</v>
      </c>
      <c r="I46" s="14">
        <v>64.849999999999994</v>
      </c>
      <c r="J46" s="15">
        <v>1062179.1299999999</v>
      </c>
      <c r="K46" s="16">
        <v>1416180.69</v>
      </c>
      <c r="L46" s="10">
        <f t="shared" si="1"/>
        <v>0.33327858738855098</v>
      </c>
      <c r="M46" s="11" t="s">
        <v>253</v>
      </c>
      <c r="N46" s="13">
        <v>4621</v>
      </c>
      <c r="O46" s="14">
        <v>64.2</v>
      </c>
      <c r="P46" s="15">
        <v>296662.81</v>
      </c>
      <c r="Q46" s="16">
        <v>428435.56</v>
      </c>
      <c r="R46" s="10">
        <f t="shared" si="2"/>
        <v>0.44418358337534802</v>
      </c>
      <c r="S46" s="11" t="s">
        <v>253</v>
      </c>
      <c r="T46" s="13">
        <v>1151</v>
      </c>
      <c r="U46" s="14">
        <v>63.47</v>
      </c>
      <c r="V46" s="15">
        <v>73056.5</v>
      </c>
      <c r="W46" s="16">
        <v>142362.07</v>
      </c>
      <c r="X46" s="17">
        <f t="shared" si="3"/>
        <v>0.94865713523095196</v>
      </c>
    </row>
    <row r="47" spans="1:24" ht="11.25" customHeight="1">
      <c r="A47" s="12" t="s">
        <v>254</v>
      </c>
      <c r="B47" s="13">
        <v>1364</v>
      </c>
      <c r="C47" s="14">
        <v>24.32</v>
      </c>
      <c r="D47" s="15">
        <v>33169.919999999998</v>
      </c>
      <c r="E47" s="16">
        <v>42651.19</v>
      </c>
      <c r="F47" s="10">
        <f t="shared" si="0"/>
        <v>0.285839399070001</v>
      </c>
      <c r="G47" s="11" t="s">
        <v>254</v>
      </c>
      <c r="H47" s="13">
        <v>688</v>
      </c>
      <c r="I47" s="14">
        <v>25.75</v>
      </c>
      <c r="J47" s="15">
        <v>17714.53</v>
      </c>
      <c r="K47" s="16">
        <v>22008.13</v>
      </c>
      <c r="L47" s="10">
        <f t="shared" si="1"/>
        <v>0.24237730270009999</v>
      </c>
      <c r="M47" s="11" t="s">
        <v>254</v>
      </c>
      <c r="N47" s="13">
        <v>845</v>
      </c>
      <c r="O47" s="14">
        <v>25.79</v>
      </c>
      <c r="P47" s="15">
        <v>21796.14</v>
      </c>
      <c r="Q47" s="16">
        <v>26459.41</v>
      </c>
      <c r="R47" s="10">
        <f t="shared" si="2"/>
        <v>0.213949350664843</v>
      </c>
      <c r="S47" s="11" t="s">
        <v>254</v>
      </c>
      <c r="T47" s="13">
        <v>3595</v>
      </c>
      <c r="U47" s="14">
        <v>25.8</v>
      </c>
      <c r="V47" s="15">
        <v>92736.960000000006</v>
      </c>
      <c r="W47" s="16">
        <v>127947.2</v>
      </c>
      <c r="X47" s="17">
        <f t="shared" si="3"/>
        <v>0.37967860926215402</v>
      </c>
    </row>
    <row r="48" spans="1:24" ht="11.25" customHeight="1">
      <c r="A48" s="12" t="s">
        <v>255</v>
      </c>
      <c r="B48" s="13">
        <v>3820</v>
      </c>
      <c r="C48" s="14">
        <v>34.43</v>
      </c>
      <c r="D48" s="15">
        <v>131525.15</v>
      </c>
      <c r="E48" s="16">
        <v>182223.15</v>
      </c>
      <c r="F48" s="10">
        <f t="shared" si="0"/>
        <v>0.38546240015692801</v>
      </c>
      <c r="G48" s="11" t="s">
        <v>255</v>
      </c>
      <c r="H48" s="13">
        <v>3386</v>
      </c>
      <c r="I48" s="14">
        <v>32.26</v>
      </c>
      <c r="J48" s="15">
        <v>109215.93</v>
      </c>
      <c r="K48" s="16">
        <v>164593.57</v>
      </c>
      <c r="L48" s="10">
        <f t="shared" si="1"/>
        <v>0.50704727781011405</v>
      </c>
      <c r="M48" s="11" t="s">
        <v>255</v>
      </c>
      <c r="N48" s="13">
        <v>4295</v>
      </c>
      <c r="O48" s="14">
        <v>32.04</v>
      </c>
      <c r="P48" s="15">
        <v>137602.09</v>
      </c>
      <c r="Q48" s="16">
        <v>213550.99</v>
      </c>
      <c r="R48" s="10">
        <f t="shared" si="2"/>
        <v>0.55194583163671396</v>
      </c>
      <c r="S48" s="11" t="s">
        <v>255</v>
      </c>
      <c r="T48" s="13">
        <v>5582</v>
      </c>
      <c r="U48" s="14">
        <v>31.94</v>
      </c>
      <c r="V48" s="15">
        <v>178268.28</v>
      </c>
      <c r="W48" s="16">
        <v>272297.53999999998</v>
      </c>
      <c r="X48" s="17">
        <f t="shared" si="3"/>
        <v>0.52745928776560802</v>
      </c>
    </row>
    <row r="49" spans="1:24" ht="11.25" customHeight="1">
      <c r="A49" s="12" t="s">
        <v>256</v>
      </c>
      <c r="B49" s="13">
        <v>829</v>
      </c>
      <c r="C49" s="14">
        <v>75.86</v>
      </c>
      <c r="D49" s="15">
        <v>62884.45</v>
      </c>
      <c r="E49" s="16">
        <v>116032.56</v>
      </c>
      <c r="F49" s="10">
        <f t="shared" si="0"/>
        <v>0.84517094448627605</v>
      </c>
      <c r="G49" s="11" t="s">
        <v>256</v>
      </c>
      <c r="H49" s="13">
        <v>775</v>
      </c>
      <c r="I49" s="14">
        <v>78.27</v>
      </c>
      <c r="J49" s="15">
        <v>60658.78</v>
      </c>
      <c r="K49" s="16">
        <v>108242.61</v>
      </c>
      <c r="L49" s="10">
        <f t="shared" si="1"/>
        <v>0.78445082476106498</v>
      </c>
      <c r="M49" s="11" t="s">
        <v>256</v>
      </c>
      <c r="N49" s="13">
        <v>1609</v>
      </c>
      <c r="O49" s="14">
        <v>84.12</v>
      </c>
      <c r="P49" s="15">
        <v>135343.32</v>
      </c>
      <c r="Q49" s="16">
        <v>228247.38</v>
      </c>
      <c r="R49" s="10">
        <f t="shared" si="2"/>
        <v>0.68643254798242004</v>
      </c>
      <c r="S49" s="11" t="s">
        <v>256</v>
      </c>
      <c r="T49" s="13">
        <v>1674</v>
      </c>
      <c r="U49" s="14">
        <v>87.59</v>
      </c>
      <c r="V49" s="15">
        <v>146622.41</v>
      </c>
      <c r="W49" s="16">
        <v>243530.59</v>
      </c>
      <c r="X49" s="17">
        <f t="shared" si="3"/>
        <v>0.66093702865748805</v>
      </c>
    </row>
    <row r="50" spans="1:24" ht="11.25" customHeight="1">
      <c r="A50" s="12" t="s">
        <v>257</v>
      </c>
      <c r="B50" s="13">
        <v>2123</v>
      </c>
      <c r="C50" s="14">
        <v>56.67</v>
      </c>
      <c r="D50" s="15">
        <v>120305.88</v>
      </c>
      <c r="E50" s="16">
        <v>166355.70000000001</v>
      </c>
      <c r="F50" s="10">
        <f t="shared" si="0"/>
        <v>0.38277281210195202</v>
      </c>
      <c r="G50" s="11" t="s">
        <v>257</v>
      </c>
      <c r="H50" s="13">
        <v>2027</v>
      </c>
      <c r="I50" s="14">
        <v>56.67</v>
      </c>
      <c r="J50" s="15">
        <v>114865.71</v>
      </c>
      <c r="K50" s="16">
        <v>160227.97</v>
      </c>
      <c r="L50" s="10">
        <f t="shared" si="1"/>
        <v>0.39491559317397701</v>
      </c>
      <c r="M50" s="11" t="s">
        <v>257</v>
      </c>
      <c r="N50" s="13">
        <v>785</v>
      </c>
      <c r="O50" s="14">
        <v>56.67</v>
      </c>
      <c r="P50" s="15">
        <v>44484.23</v>
      </c>
      <c r="Q50" s="16">
        <v>60849.5</v>
      </c>
      <c r="R50" s="10">
        <f t="shared" si="2"/>
        <v>0.36788924974086301</v>
      </c>
      <c r="S50" s="11" t="s">
        <v>257</v>
      </c>
      <c r="T50" s="13">
        <v>1536</v>
      </c>
      <c r="U50" s="14">
        <v>71.23</v>
      </c>
      <c r="V50" s="15">
        <v>109401.93</v>
      </c>
      <c r="W50" s="16">
        <v>126333.28</v>
      </c>
      <c r="X50" s="17">
        <f t="shared" si="3"/>
        <v>0.15476280902905501</v>
      </c>
    </row>
    <row r="51" spans="1:24" ht="11.25" customHeight="1">
      <c r="A51" s="12" t="s">
        <v>258</v>
      </c>
      <c r="B51" s="13">
        <v>2309</v>
      </c>
      <c r="C51" s="14">
        <v>52.74</v>
      </c>
      <c r="D51" s="15">
        <v>121773.68</v>
      </c>
      <c r="E51" s="16">
        <v>165957.13</v>
      </c>
      <c r="F51" s="10">
        <f t="shared" si="0"/>
        <v>0.36283251027644098</v>
      </c>
      <c r="G51" s="11" t="s">
        <v>258</v>
      </c>
      <c r="H51" s="13">
        <v>1749</v>
      </c>
      <c r="I51" s="14">
        <v>56.69</v>
      </c>
      <c r="J51" s="15">
        <v>99157.03</v>
      </c>
      <c r="K51" s="16">
        <v>130722.33</v>
      </c>
      <c r="L51" s="10">
        <f t="shared" si="1"/>
        <v>0.318336481034174</v>
      </c>
      <c r="M51" s="11" t="s">
        <v>258</v>
      </c>
      <c r="N51" s="13">
        <v>3703</v>
      </c>
      <c r="O51" s="14">
        <v>61.5</v>
      </c>
      <c r="P51" s="15">
        <v>227737.86</v>
      </c>
      <c r="Q51" s="16">
        <v>277418.51</v>
      </c>
      <c r="R51" s="10">
        <f t="shared" si="2"/>
        <v>0.218148400972943</v>
      </c>
      <c r="S51" s="11" t="s">
        <v>258</v>
      </c>
      <c r="T51" s="13">
        <v>2734</v>
      </c>
      <c r="U51" s="14">
        <v>59.06</v>
      </c>
      <c r="V51" s="15">
        <v>161481.42000000001</v>
      </c>
      <c r="W51" s="16">
        <v>230686.73</v>
      </c>
      <c r="X51" s="17">
        <f t="shared" si="3"/>
        <v>0.428565156288569</v>
      </c>
    </row>
    <row r="52" spans="1:24" ht="11.25" customHeight="1">
      <c r="A52" s="12" t="s">
        <v>259</v>
      </c>
      <c r="B52" s="13">
        <v>1676</v>
      </c>
      <c r="C52" s="14">
        <v>193.25</v>
      </c>
      <c r="D52" s="15">
        <v>323890.89</v>
      </c>
      <c r="E52" s="16">
        <v>428268.02</v>
      </c>
      <c r="F52" s="10">
        <f t="shared" si="0"/>
        <v>0.32226015989520401</v>
      </c>
      <c r="G52" s="11" t="s">
        <v>259</v>
      </c>
      <c r="H52" s="13">
        <v>2064</v>
      </c>
      <c r="I52" s="14">
        <v>220.99</v>
      </c>
      <c r="J52" s="15">
        <v>456127.19</v>
      </c>
      <c r="K52" s="16">
        <v>528637</v>
      </c>
      <c r="L52" s="10">
        <f t="shared" si="1"/>
        <v>0.15896840089712699</v>
      </c>
      <c r="M52" s="11" t="s">
        <v>259</v>
      </c>
      <c r="N52" s="13">
        <v>1484</v>
      </c>
      <c r="O52" s="14">
        <v>208.79</v>
      </c>
      <c r="P52" s="15">
        <v>309850.08</v>
      </c>
      <c r="Q52" s="16">
        <v>369518.92</v>
      </c>
      <c r="R52" s="10">
        <f t="shared" si="2"/>
        <v>0.192573259945584</v>
      </c>
      <c r="S52" s="11" t="s">
        <v>259</v>
      </c>
      <c r="T52" s="13">
        <v>1447</v>
      </c>
      <c r="U52" s="14">
        <v>217.91</v>
      </c>
      <c r="V52" s="15">
        <v>315317.01</v>
      </c>
      <c r="W52" s="16">
        <v>363991.15</v>
      </c>
      <c r="X52" s="17">
        <f t="shared" si="3"/>
        <v>0.15436572863608</v>
      </c>
    </row>
    <row r="53" spans="1:24" ht="11.25" customHeight="1">
      <c r="A53" s="12" t="s">
        <v>260</v>
      </c>
      <c r="B53" s="13">
        <v>525</v>
      </c>
      <c r="C53" s="14">
        <v>238.79</v>
      </c>
      <c r="D53" s="15">
        <v>125362.72</v>
      </c>
      <c r="E53" s="16">
        <v>173089.94</v>
      </c>
      <c r="F53" s="10">
        <f t="shared" si="0"/>
        <v>0.38071302218075698</v>
      </c>
      <c r="G53" s="11" t="s">
        <v>260</v>
      </c>
      <c r="H53" s="13">
        <v>717</v>
      </c>
      <c r="I53" s="14">
        <v>238.84</v>
      </c>
      <c r="J53" s="15">
        <v>171250.87</v>
      </c>
      <c r="K53" s="16">
        <v>236054.19</v>
      </c>
      <c r="L53" s="10">
        <f t="shared" si="1"/>
        <v>0.378411625003715</v>
      </c>
      <c r="M53" s="11" t="s">
        <v>260</v>
      </c>
      <c r="N53" s="13">
        <v>2447</v>
      </c>
      <c r="O53" s="14">
        <v>238.84</v>
      </c>
      <c r="P53" s="15">
        <v>584450.25</v>
      </c>
      <c r="Q53" s="16">
        <v>842767.59</v>
      </c>
      <c r="R53" s="10">
        <f t="shared" si="2"/>
        <v>0.44198345368147202</v>
      </c>
      <c r="S53" s="11" t="s">
        <v>260</v>
      </c>
      <c r="T53" s="13">
        <v>2392</v>
      </c>
      <c r="U53" s="14">
        <v>245.21</v>
      </c>
      <c r="V53" s="15">
        <v>586553.31999999995</v>
      </c>
      <c r="W53" s="16">
        <v>784932.64</v>
      </c>
      <c r="X53" s="17">
        <f t="shared" si="3"/>
        <v>0.33821191226059399</v>
      </c>
    </row>
    <row r="54" spans="1:24" ht="11.25" customHeight="1">
      <c r="A54" s="12" t="s">
        <v>261</v>
      </c>
      <c r="B54" s="13">
        <v>160</v>
      </c>
      <c r="C54" s="14">
        <v>371.34</v>
      </c>
      <c r="D54" s="15">
        <v>59415.040000000001</v>
      </c>
      <c r="E54" s="16">
        <v>115672.21</v>
      </c>
      <c r="F54" s="10">
        <f t="shared" si="0"/>
        <v>0.94685066272782104</v>
      </c>
      <c r="G54" s="11" t="s">
        <v>261</v>
      </c>
      <c r="H54" s="13">
        <v>120</v>
      </c>
      <c r="I54" s="14">
        <v>371.34</v>
      </c>
      <c r="J54" s="15">
        <v>44561.32</v>
      </c>
      <c r="K54" s="16">
        <v>80517.84</v>
      </c>
      <c r="L54" s="10">
        <f t="shared" si="1"/>
        <v>0.80689979560749103</v>
      </c>
      <c r="M54" s="11" t="s">
        <v>261</v>
      </c>
      <c r="N54" s="13">
        <v>185</v>
      </c>
      <c r="O54" s="14">
        <v>371.34</v>
      </c>
      <c r="P54" s="15">
        <v>68698.69</v>
      </c>
      <c r="Q54" s="16">
        <v>117818.41</v>
      </c>
      <c r="R54" s="10">
        <f t="shared" si="2"/>
        <v>0.71500228024726498</v>
      </c>
      <c r="S54" s="11" t="s">
        <v>261</v>
      </c>
      <c r="T54" s="13">
        <v>395</v>
      </c>
      <c r="U54" s="14">
        <v>371.34</v>
      </c>
      <c r="V54" s="15">
        <v>146680.95000000001</v>
      </c>
      <c r="W54" s="16">
        <v>268454</v>
      </c>
      <c r="X54" s="17">
        <f t="shared" si="3"/>
        <v>0.83018994627455001</v>
      </c>
    </row>
    <row r="55" spans="1:24" ht="11.25" customHeight="1">
      <c r="A55" s="12" t="str">
        <f>M55</f>
        <v>Пистолет для монтажной пены "Headrock" FR-1, 880-563-001</v>
      </c>
      <c r="B55" s="13"/>
      <c r="C55" s="14"/>
      <c r="D55" s="15"/>
      <c r="E55" s="16"/>
      <c r="F55" s="13"/>
      <c r="G55" s="11"/>
      <c r="H55" s="13"/>
      <c r="I55" s="14"/>
      <c r="J55" s="15"/>
      <c r="K55" s="16"/>
      <c r="L55" s="13"/>
      <c r="M55" s="11" t="s">
        <v>262</v>
      </c>
      <c r="N55" s="13">
        <v>144</v>
      </c>
      <c r="O55" s="14">
        <v>90.2</v>
      </c>
      <c r="P55" s="15">
        <v>12988.8</v>
      </c>
      <c r="Q55" s="16">
        <v>17856</v>
      </c>
      <c r="R55" s="10">
        <f t="shared" si="2"/>
        <v>0.37472283813747198</v>
      </c>
      <c r="S55" s="11" t="s">
        <v>262</v>
      </c>
      <c r="T55" s="13">
        <v>260</v>
      </c>
      <c r="U55" s="14">
        <v>90.2</v>
      </c>
      <c r="V55" s="15">
        <v>23452</v>
      </c>
      <c r="W55" s="16">
        <v>35186.800000000003</v>
      </c>
      <c r="X55" s="17">
        <f t="shared" si="3"/>
        <v>0.50037523452157595</v>
      </c>
    </row>
    <row r="56" spans="1:24" ht="11.25" customHeight="1">
      <c r="A56" s="12" t="str">
        <f>M56</f>
        <v>Пистолет для монтажной пены "Headrock" FR-3, 880-563-003</v>
      </c>
      <c r="B56" s="13"/>
      <c r="C56" s="14"/>
      <c r="D56" s="15"/>
      <c r="E56" s="16"/>
      <c r="F56" s="13"/>
      <c r="G56" s="11"/>
      <c r="H56" s="13"/>
      <c r="I56" s="14"/>
      <c r="J56" s="15"/>
      <c r="K56" s="16"/>
      <c r="L56" s="13"/>
      <c r="M56" s="11" t="s">
        <v>263</v>
      </c>
      <c r="N56" s="13">
        <v>72</v>
      </c>
      <c r="O56" s="14">
        <v>133.1</v>
      </c>
      <c r="P56" s="15">
        <v>9583.2000000000007</v>
      </c>
      <c r="Q56" s="16">
        <v>12376.8</v>
      </c>
      <c r="R56" s="10">
        <f t="shared" si="2"/>
        <v>0.29151014274981202</v>
      </c>
      <c r="S56" s="11" t="s">
        <v>264</v>
      </c>
      <c r="T56" s="13">
        <v>18</v>
      </c>
      <c r="U56" s="14">
        <v>104.5</v>
      </c>
      <c r="V56" s="15">
        <v>1881</v>
      </c>
      <c r="W56" s="16">
        <v>3078</v>
      </c>
      <c r="X56" s="17">
        <f t="shared" si="3"/>
        <v>0.63636363636363602</v>
      </c>
    </row>
    <row r="57" spans="1:24" ht="11.25" customHeight="1">
      <c r="A57" s="12" t="s">
        <v>265</v>
      </c>
      <c r="B57" s="13">
        <v>611</v>
      </c>
      <c r="C57" s="14">
        <v>140.76</v>
      </c>
      <c r="D57" s="15">
        <v>86005.51</v>
      </c>
      <c r="E57" s="16">
        <v>140558.51</v>
      </c>
      <c r="F57" s="10">
        <f t="shared" ref="F57:F103" si="4">(E57-D57)/D57</f>
        <v>0.63429657006859197</v>
      </c>
      <c r="G57" s="11" t="s">
        <v>265</v>
      </c>
      <c r="H57" s="13">
        <v>680</v>
      </c>
      <c r="I57" s="14">
        <v>146.6</v>
      </c>
      <c r="J57" s="15">
        <v>99684.7</v>
      </c>
      <c r="K57" s="16">
        <v>161226.53</v>
      </c>
      <c r="L57" s="10">
        <f t="shared" ref="L57:L100" si="5">(K57-J57)/J57</f>
        <v>0.61736485137638997</v>
      </c>
      <c r="M57" s="11" t="s">
        <v>265</v>
      </c>
      <c r="N57" s="13">
        <v>732</v>
      </c>
      <c r="O57" s="14">
        <v>146.57</v>
      </c>
      <c r="P57" s="15">
        <v>107286.19</v>
      </c>
      <c r="Q57" s="16">
        <v>171721.38</v>
      </c>
      <c r="R57" s="10">
        <f t="shared" ref="R57:R100" si="6">(Q57-P57)/P57</f>
        <v>0.60059165117150703</v>
      </c>
      <c r="S57" s="11" t="s">
        <v>263</v>
      </c>
      <c r="T57" s="13">
        <v>282</v>
      </c>
      <c r="U57" s="14">
        <v>133.1</v>
      </c>
      <c r="V57" s="15">
        <v>37534.199999999997</v>
      </c>
      <c r="W57" s="16">
        <v>53380.2</v>
      </c>
      <c r="X57" s="17">
        <f t="shared" ref="X57:X100" si="7">(W57-V57)/V57</f>
        <v>0.42217497642150398</v>
      </c>
    </row>
    <row r="58" spans="1:24" ht="11.25" customHeight="1">
      <c r="A58" s="12" t="s">
        <v>266</v>
      </c>
      <c r="B58" s="13">
        <v>930</v>
      </c>
      <c r="C58" s="14">
        <v>40.89</v>
      </c>
      <c r="D58" s="15">
        <v>38030.230000000003</v>
      </c>
      <c r="E58" s="16">
        <v>64001.23</v>
      </c>
      <c r="F58" s="10">
        <f t="shared" si="4"/>
        <v>0.68290410023815296</v>
      </c>
      <c r="G58" s="11" t="s">
        <v>266</v>
      </c>
      <c r="H58" s="13">
        <v>1537</v>
      </c>
      <c r="I58" s="14">
        <v>40.89</v>
      </c>
      <c r="J58" s="15">
        <v>62851.88</v>
      </c>
      <c r="K58" s="16">
        <v>110592.27</v>
      </c>
      <c r="L58" s="10">
        <f t="shared" si="5"/>
        <v>0.75956980125336004</v>
      </c>
      <c r="M58" s="11" t="s">
        <v>266</v>
      </c>
      <c r="N58" s="13">
        <v>1268</v>
      </c>
      <c r="O58" s="14">
        <v>40.89</v>
      </c>
      <c r="P58" s="15">
        <v>51852.59</v>
      </c>
      <c r="Q58" s="16">
        <v>89717.92</v>
      </c>
      <c r="R58" s="10">
        <f t="shared" si="6"/>
        <v>0.73024954009047605</v>
      </c>
      <c r="S58" s="11" t="s">
        <v>265</v>
      </c>
      <c r="T58" s="13">
        <v>755</v>
      </c>
      <c r="U58" s="14">
        <v>145.46</v>
      </c>
      <c r="V58" s="15">
        <v>109822.69</v>
      </c>
      <c r="W58" s="16">
        <v>184418.69</v>
      </c>
      <c r="X58" s="17">
        <f t="shared" si="7"/>
        <v>0.67924032820540103</v>
      </c>
    </row>
    <row r="59" spans="1:24" ht="11.25" customHeight="1">
      <c r="A59" s="12" t="s">
        <v>267</v>
      </c>
      <c r="B59" s="13">
        <v>1030</v>
      </c>
      <c r="C59" s="14">
        <v>68.52</v>
      </c>
      <c r="D59" s="15">
        <v>70570.490000000005</v>
      </c>
      <c r="E59" s="16">
        <v>97304.320000000007</v>
      </c>
      <c r="F59" s="10">
        <f t="shared" si="4"/>
        <v>0.378824491653664</v>
      </c>
      <c r="G59" s="11" t="s">
        <v>267</v>
      </c>
      <c r="H59" s="13">
        <v>2249</v>
      </c>
      <c r="I59" s="14">
        <v>70.87</v>
      </c>
      <c r="J59" s="15">
        <v>159382.1</v>
      </c>
      <c r="K59" s="16">
        <v>226987.78</v>
      </c>
      <c r="L59" s="10">
        <f t="shared" si="5"/>
        <v>0.42417360544251798</v>
      </c>
      <c r="M59" s="11" t="s">
        <v>267</v>
      </c>
      <c r="N59" s="13">
        <v>2614</v>
      </c>
      <c r="O59" s="14">
        <v>70.7</v>
      </c>
      <c r="P59" s="15">
        <v>184821.52</v>
      </c>
      <c r="Q59" s="16">
        <v>261221.35</v>
      </c>
      <c r="R59" s="10">
        <f t="shared" si="6"/>
        <v>0.41337085638079402</v>
      </c>
      <c r="S59" s="11" t="s">
        <v>266</v>
      </c>
      <c r="T59" s="13">
        <v>686</v>
      </c>
      <c r="U59" s="14">
        <v>45.84</v>
      </c>
      <c r="V59" s="15">
        <v>31445.43</v>
      </c>
      <c r="W59" s="16">
        <v>50762.61</v>
      </c>
      <c r="X59" s="17">
        <f t="shared" si="7"/>
        <v>0.61430802504529303</v>
      </c>
    </row>
    <row r="60" spans="1:24" ht="11.25" customHeight="1">
      <c r="A60" s="12" t="s">
        <v>268</v>
      </c>
      <c r="B60" s="13">
        <v>1473</v>
      </c>
      <c r="C60" s="14">
        <v>78.98</v>
      </c>
      <c r="D60" s="15">
        <v>116343.33</v>
      </c>
      <c r="E60" s="16">
        <v>176235.67</v>
      </c>
      <c r="F60" s="10">
        <f t="shared" si="4"/>
        <v>0.51478963168752401</v>
      </c>
      <c r="G60" s="11" t="s">
        <v>268</v>
      </c>
      <c r="H60" s="13">
        <v>3051</v>
      </c>
      <c r="I60" s="14">
        <v>78.599999999999994</v>
      </c>
      <c r="J60" s="15">
        <v>239803.07</v>
      </c>
      <c r="K60" s="16">
        <v>367471.31</v>
      </c>
      <c r="L60" s="10">
        <f t="shared" si="5"/>
        <v>0.53238784641080705</v>
      </c>
      <c r="M60" s="11" t="s">
        <v>268</v>
      </c>
      <c r="N60" s="13">
        <v>4112</v>
      </c>
      <c r="O60" s="14">
        <v>81.98</v>
      </c>
      <c r="P60" s="15">
        <v>337119.96</v>
      </c>
      <c r="Q60" s="16">
        <v>493392.47</v>
      </c>
      <c r="R60" s="10">
        <f t="shared" si="6"/>
        <v>0.46355163900707602</v>
      </c>
      <c r="S60" s="11" t="s">
        <v>267</v>
      </c>
      <c r="T60" s="13">
        <v>2485</v>
      </c>
      <c r="U60" s="14">
        <v>70.430000000000007</v>
      </c>
      <c r="V60" s="15">
        <v>175017.5</v>
      </c>
      <c r="W60" s="16">
        <v>255232.46</v>
      </c>
      <c r="X60" s="17">
        <f t="shared" si="7"/>
        <v>0.45832536746325397</v>
      </c>
    </row>
    <row r="61" spans="1:24" ht="11.25" customHeight="1">
      <c r="A61" s="12" t="s">
        <v>269</v>
      </c>
      <c r="B61" s="13">
        <v>672</v>
      </c>
      <c r="C61" s="14">
        <v>107.99</v>
      </c>
      <c r="D61" s="15">
        <v>72566.63</v>
      </c>
      <c r="E61" s="16">
        <v>110706.68</v>
      </c>
      <c r="F61" s="10">
        <f t="shared" si="4"/>
        <v>0.525586622942253</v>
      </c>
      <c r="G61" s="11" t="s">
        <v>269</v>
      </c>
      <c r="H61" s="13">
        <v>838</v>
      </c>
      <c r="I61" s="14">
        <v>109.61</v>
      </c>
      <c r="J61" s="15">
        <v>91849.51</v>
      </c>
      <c r="K61" s="16">
        <v>139108.57</v>
      </c>
      <c r="L61" s="10">
        <f t="shared" si="5"/>
        <v>0.51452707804320397</v>
      </c>
      <c r="M61" s="11" t="s">
        <v>269</v>
      </c>
      <c r="N61" s="13">
        <v>703</v>
      </c>
      <c r="O61" s="14">
        <v>108.06</v>
      </c>
      <c r="P61" s="15">
        <v>75965.899999999994</v>
      </c>
      <c r="Q61" s="16">
        <v>116364.13</v>
      </c>
      <c r="R61" s="10">
        <f t="shared" si="6"/>
        <v>0.53179426558495302</v>
      </c>
      <c r="S61" s="11" t="s">
        <v>268</v>
      </c>
      <c r="T61" s="13">
        <v>2506</v>
      </c>
      <c r="U61" s="14">
        <v>81.27</v>
      </c>
      <c r="V61" s="15">
        <v>203663.94</v>
      </c>
      <c r="W61" s="16">
        <v>310906.71000000002</v>
      </c>
      <c r="X61" s="17">
        <f t="shared" si="7"/>
        <v>0.52656729512352596</v>
      </c>
    </row>
    <row r="62" spans="1:24" ht="11.25" customHeight="1">
      <c r="A62" s="12" t="s">
        <v>270</v>
      </c>
      <c r="B62" s="13">
        <v>269</v>
      </c>
      <c r="C62" s="14">
        <v>437.04</v>
      </c>
      <c r="D62" s="15">
        <v>117563.74</v>
      </c>
      <c r="E62" s="16">
        <v>256820.51</v>
      </c>
      <c r="F62" s="10">
        <f t="shared" si="4"/>
        <v>1.1845214349254301</v>
      </c>
      <c r="G62" s="11" t="s">
        <v>270</v>
      </c>
      <c r="H62" s="13">
        <v>365.2</v>
      </c>
      <c r="I62" s="14">
        <v>436.97</v>
      </c>
      <c r="J62" s="15">
        <v>159579.81</v>
      </c>
      <c r="K62" s="16">
        <v>342597.96</v>
      </c>
      <c r="L62" s="10">
        <f t="shared" si="5"/>
        <v>1.1468753472008799</v>
      </c>
      <c r="M62" s="11" t="s">
        <v>270</v>
      </c>
      <c r="N62" s="13">
        <v>648</v>
      </c>
      <c r="O62" s="14">
        <v>443.02</v>
      </c>
      <c r="P62" s="15">
        <v>287075.08</v>
      </c>
      <c r="Q62" s="16">
        <v>610593.31000000006</v>
      </c>
      <c r="R62" s="10">
        <f t="shared" si="6"/>
        <v>1.12694640719076</v>
      </c>
      <c r="S62" s="11" t="s">
        <v>269</v>
      </c>
      <c r="T62" s="13">
        <v>998</v>
      </c>
      <c r="U62" s="14">
        <v>107.34</v>
      </c>
      <c r="V62" s="15">
        <v>107127.59</v>
      </c>
      <c r="W62" s="16">
        <v>170408.51</v>
      </c>
      <c r="X62" s="17">
        <f t="shared" si="7"/>
        <v>0.59070609168002397</v>
      </c>
    </row>
    <row r="63" spans="1:24" ht="11.25" customHeight="1">
      <c r="A63" s="12" t="s">
        <v>271</v>
      </c>
      <c r="B63" s="13">
        <v>15</v>
      </c>
      <c r="C63" s="14">
        <v>449.59</v>
      </c>
      <c r="D63" s="15">
        <v>6743.8</v>
      </c>
      <c r="E63" s="16">
        <v>22876.35</v>
      </c>
      <c r="F63" s="10">
        <f t="shared" si="4"/>
        <v>2.3922046917168398</v>
      </c>
      <c r="G63" s="11" t="s">
        <v>271</v>
      </c>
      <c r="H63" s="13">
        <v>37</v>
      </c>
      <c r="I63" s="14">
        <v>449.58</v>
      </c>
      <c r="J63" s="15">
        <v>16634.64</v>
      </c>
      <c r="K63" s="16">
        <v>47397.46</v>
      </c>
      <c r="L63" s="10">
        <f t="shared" si="5"/>
        <v>1.84932285880548</v>
      </c>
      <c r="M63" s="11" t="s">
        <v>271</v>
      </c>
      <c r="N63" s="13">
        <v>20</v>
      </c>
      <c r="O63" s="14">
        <v>449.59</v>
      </c>
      <c r="P63" s="15">
        <v>8991.7099999999991</v>
      </c>
      <c r="Q63" s="16">
        <v>22144.57</v>
      </c>
      <c r="R63" s="10">
        <f t="shared" si="6"/>
        <v>1.4627762683627501</v>
      </c>
      <c r="S63" s="11" t="s">
        <v>270</v>
      </c>
      <c r="T63" s="13">
        <v>328</v>
      </c>
      <c r="U63" s="14">
        <v>435.87</v>
      </c>
      <c r="V63" s="15">
        <v>142963.82999999999</v>
      </c>
      <c r="W63" s="16">
        <v>315546.53999999998</v>
      </c>
      <c r="X63" s="17">
        <f t="shared" si="7"/>
        <v>1.2071774378176601</v>
      </c>
    </row>
    <row r="64" spans="1:24" ht="11.25" customHeight="1">
      <c r="A64" s="12" t="s">
        <v>272</v>
      </c>
      <c r="B64" s="13">
        <v>6</v>
      </c>
      <c r="C64" s="14">
        <v>310.95</v>
      </c>
      <c r="D64" s="15">
        <v>1865.7</v>
      </c>
      <c r="E64" s="16">
        <v>7991.3</v>
      </c>
      <c r="F64" s="10">
        <f t="shared" si="4"/>
        <v>3.2832716942702498</v>
      </c>
      <c r="G64" s="11" t="s">
        <v>272</v>
      </c>
      <c r="H64" s="13">
        <v>44</v>
      </c>
      <c r="I64" s="14">
        <v>310.95</v>
      </c>
      <c r="J64" s="15">
        <v>13681.8</v>
      </c>
      <c r="K64" s="16">
        <v>47482.31</v>
      </c>
      <c r="L64" s="10">
        <f t="shared" si="5"/>
        <v>2.4704724524550898</v>
      </c>
      <c r="M64" s="11" t="s">
        <v>272</v>
      </c>
      <c r="N64" s="13">
        <v>28</v>
      </c>
      <c r="O64" s="14">
        <v>340.43</v>
      </c>
      <c r="P64" s="15">
        <v>9531.94</v>
      </c>
      <c r="Q64" s="16">
        <v>34991.480000000003</v>
      </c>
      <c r="R64" s="10">
        <f t="shared" si="6"/>
        <v>2.67097149163759</v>
      </c>
      <c r="S64" s="11" t="s">
        <v>271</v>
      </c>
      <c r="T64" s="13">
        <v>43</v>
      </c>
      <c r="U64" s="14">
        <v>449.59</v>
      </c>
      <c r="V64" s="15">
        <v>19332.169999999998</v>
      </c>
      <c r="W64" s="16">
        <v>58464.38</v>
      </c>
      <c r="X64" s="17">
        <f t="shared" si="7"/>
        <v>2.0242016286842102</v>
      </c>
    </row>
    <row r="65" spans="1:24" ht="11.25" customHeight="1">
      <c r="A65" s="12" t="s">
        <v>273</v>
      </c>
      <c r="B65" s="13">
        <v>34</v>
      </c>
      <c r="C65" s="14">
        <v>353.07</v>
      </c>
      <c r="D65" s="15">
        <v>12004.38</v>
      </c>
      <c r="E65" s="16">
        <v>40394.78</v>
      </c>
      <c r="F65" s="10">
        <f t="shared" si="4"/>
        <v>2.3650034404109199</v>
      </c>
      <c r="G65" s="11" t="s">
        <v>273</v>
      </c>
      <c r="H65" s="13">
        <v>77</v>
      </c>
      <c r="I65" s="14">
        <v>500.53</v>
      </c>
      <c r="J65" s="15">
        <v>38540.47</v>
      </c>
      <c r="K65" s="16">
        <v>90189.87</v>
      </c>
      <c r="L65" s="10">
        <f t="shared" si="5"/>
        <v>1.3401341498949</v>
      </c>
      <c r="M65" s="11" t="s">
        <v>273</v>
      </c>
      <c r="N65" s="13">
        <v>123</v>
      </c>
      <c r="O65" s="14">
        <v>508.61</v>
      </c>
      <c r="P65" s="15">
        <v>62558.45</v>
      </c>
      <c r="Q65" s="16">
        <v>144042.91</v>
      </c>
      <c r="R65" s="10">
        <f t="shared" si="6"/>
        <v>1.30253323092244</v>
      </c>
      <c r="S65" s="11" t="s">
        <v>272</v>
      </c>
      <c r="T65" s="13">
        <v>35</v>
      </c>
      <c r="U65" s="14">
        <v>440.65</v>
      </c>
      <c r="V65" s="15">
        <v>15422.6</v>
      </c>
      <c r="W65" s="16">
        <v>37018.51</v>
      </c>
      <c r="X65" s="17">
        <f t="shared" si="7"/>
        <v>1.4002768664168199</v>
      </c>
    </row>
    <row r="66" spans="1:24" ht="11.25" customHeight="1">
      <c r="A66" s="12" t="s">
        <v>274</v>
      </c>
      <c r="B66" s="13">
        <v>1</v>
      </c>
      <c r="C66" s="14">
        <v>374.84</v>
      </c>
      <c r="D66" s="19">
        <v>374.84</v>
      </c>
      <c r="E66" s="16">
        <v>1079.99</v>
      </c>
      <c r="F66" s="10">
        <f t="shared" si="4"/>
        <v>1.88120264646249</v>
      </c>
      <c r="G66" s="11" t="s">
        <v>274</v>
      </c>
      <c r="H66" s="13">
        <v>24</v>
      </c>
      <c r="I66" s="14">
        <v>374.84</v>
      </c>
      <c r="J66" s="15">
        <v>8996.16</v>
      </c>
      <c r="K66" s="16">
        <v>26779.77</v>
      </c>
      <c r="L66" s="10">
        <f t="shared" si="5"/>
        <v>1.9768001013765899</v>
      </c>
      <c r="M66" s="11" t="s">
        <v>274</v>
      </c>
      <c r="N66" s="13">
        <v>6</v>
      </c>
      <c r="O66" s="14">
        <v>374.84</v>
      </c>
      <c r="P66" s="15">
        <v>2249.04</v>
      </c>
      <c r="Q66" s="16">
        <v>6983.94</v>
      </c>
      <c r="R66" s="10">
        <f t="shared" si="6"/>
        <v>2.1052982605911899</v>
      </c>
      <c r="S66" s="11" t="s">
        <v>273</v>
      </c>
      <c r="T66" s="13">
        <v>19</v>
      </c>
      <c r="U66" s="14">
        <v>484.05</v>
      </c>
      <c r="V66" s="15">
        <v>9196.8799999999992</v>
      </c>
      <c r="W66" s="16">
        <v>22240.41</v>
      </c>
      <c r="X66" s="17">
        <f t="shared" si="7"/>
        <v>1.41825597376502</v>
      </c>
    </row>
    <row r="67" spans="1:24" ht="11.25" customHeight="1">
      <c r="A67" s="12" t="s">
        <v>275</v>
      </c>
      <c r="B67" s="13">
        <v>164</v>
      </c>
      <c r="C67" s="14">
        <v>631.88</v>
      </c>
      <c r="D67" s="15">
        <v>103628.15</v>
      </c>
      <c r="E67" s="16">
        <v>228243.91</v>
      </c>
      <c r="F67" s="10">
        <f t="shared" si="4"/>
        <v>1.20252807755422</v>
      </c>
      <c r="G67" s="11" t="s">
        <v>275</v>
      </c>
      <c r="H67" s="13">
        <v>101</v>
      </c>
      <c r="I67" s="14">
        <v>629.97</v>
      </c>
      <c r="J67" s="15">
        <v>63627.19</v>
      </c>
      <c r="K67" s="16">
        <v>140404.10999999999</v>
      </c>
      <c r="L67" s="10">
        <f t="shared" si="5"/>
        <v>1.20666840701279</v>
      </c>
      <c r="M67" s="11" t="s">
        <v>275</v>
      </c>
      <c r="N67" s="13">
        <v>68</v>
      </c>
      <c r="O67" s="14">
        <v>668.2</v>
      </c>
      <c r="P67" s="15">
        <v>45437.42</v>
      </c>
      <c r="Q67" s="16">
        <v>94520.61</v>
      </c>
      <c r="R67" s="10">
        <f t="shared" si="6"/>
        <v>1.0802371701562301</v>
      </c>
      <c r="S67" s="11" t="s">
        <v>274</v>
      </c>
      <c r="T67" s="13">
        <v>12</v>
      </c>
      <c r="U67" s="14">
        <v>374.84</v>
      </c>
      <c r="V67" s="15">
        <v>4498.08</v>
      </c>
      <c r="W67" s="16">
        <v>14509.9</v>
      </c>
      <c r="X67" s="17">
        <f t="shared" si="7"/>
        <v>2.2257985629424102</v>
      </c>
    </row>
    <row r="68" spans="1:24" ht="11.25" customHeight="1">
      <c r="A68" s="12" t="s">
        <v>276</v>
      </c>
      <c r="B68" s="13">
        <v>2</v>
      </c>
      <c r="C68" s="14">
        <v>756.43</v>
      </c>
      <c r="D68" s="15">
        <v>1512.86</v>
      </c>
      <c r="E68" s="16">
        <v>3370.09</v>
      </c>
      <c r="F68" s="10">
        <f t="shared" si="4"/>
        <v>1.22762846529091</v>
      </c>
      <c r="G68" s="11" t="s">
        <v>276</v>
      </c>
      <c r="H68" s="13">
        <v>26</v>
      </c>
      <c r="I68" s="14">
        <v>756.43</v>
      </c>
      <c r="J68" s="15">
        <v>19667.27</v>
      </c>
      <c r="K68" s="16">
        <v>42418.49</v>
      </c>
      <c r="L68" s="10">
        <f t="shared" si="5"/>
        <v>1.1568062064536699</v>
      </c>
      <c r="M68" s="11" t="s">
        <v>276</v>
      </c>
      <c r="N68" s="13">
        <v>15</v>
      </c>
      <c r="O68" s="14">
        <v>756.43</v>
      </c>
      <c r="P68" s="15">
        <v>11346.51</v>
      </c>
      <c r="Q68" s="16">
        <v>25544.959999999999</v>
      </c>
      <c r="R68" s="10">
        <f t="shared" si="6"/>
        <v>1.2513495339095499</v>
      </c>
      <c r="S68" s="11" t="s">
        <v>275</v>
      </c>
      <c r="T68" s="13">
        <v>108</v>
      </c>
      <c r="U68" s="14">
        <v>635.64</v>
      </c>
      <c r="V68" s="15">
        <v>68649.13</v>
      </c>
      <c r="W68" s="16">
        <v>163485.71</v>
      </c>
      <c r="X68" s="17">
        <f t="shared" si="7"/>
        <v>1.38146805356455</v>
      </c>
    </row>
    <row r="69" spans="1:24" ht="11.25" customHeight="1">
      <c r="A69" s="12" t="s">
        <v>277</v>
      </c>
      <c r="B69" s="13">
        <v>175</v>
      </c>
      <c r="C69" s="14">
        <v>25.58</v>
      </c>
      <c r="D69" s="15">
        <v>4476.5</v>
      </c>
      <c r="E69" s="16">
        <v>21565.9</v>
      </c>
      <c r="F69" s="10">
        <f t="shared" si="4"/>
        <v>3.8175806992069701</v>
      </c>
      <c r="G69" s="11" t="s">
        <v>277</v>
      </c>
      <c r="H69" s="13">
        <v>373</v>
      </c>
      <c r="I69" s="14">
        <v>25.58</v>
      </c>
      <c r="J69" s="15">
        <v>9541.34</v>
      </c>
      <c r="K69" s="16">
        <v>45239.69</v>
      </c>
      <c r="L69" s="10">
        <f t="shared" si="5"/>
        <v>3.7414398816099199</v>
      </c>
      <c r="M69" s="11" t="s">
        <v>277</v>
      </c>
      <c r="N69" s="13">
        <v>275</v>
      </c>
      <c r="O69" s="14">
        <v>35.03</v>
      </c>
      <c r="P69" s="15">
        <v>9632.68</v>
      </c>
      <c r="Q69" s="16">
        <v>33584.660000000003</v>
      </c>
      <c r="R69" s="10">
        <f t="shared" si="6"/>
        <v>2.4865333427457399</v>
      </c>
      <c r="S69" s="11" t="s">
        <v>276</v>
      </c>
      <c r="T69" s="13">
        <v>20</v>
      </c>
      <c r="U69" s="14">
        <v>756.43</v>
      </c>
      <c r="V69" s="15">
        <v>15128.66</v>
      </c>
      <c r="W69" s="16">
        <v>30126.09</v>
      </c>
      <c r="X69" s="17">
        <f t="shared" si="7"/>
        <v>0.99132573539229496</v>
      </c>
    </row>
    <row r="70" spans="1:24" ht="11.25" customHeight="1">
      <c r="A70" s="12" t="s">
        <v>278</v>
      </c>
      <c r="B70" s="13">
        <v>180</v>
      </c>
      <c r="C70" s="14">
        <v>37.979999999999997</v>
      </c>
      <c r="D70" s="15">
        <v>6837.13</v>
      </c>
      <c r="E70" s="16">
        <v>27873.75</v>
      </c>
      <c r="F70" s="10">
        <f t="shared" si="4"/>
        <v>3.0768202447518198</v>
      </c>
      <c r="G70" s="11" t="s">
        <v>278</v>
      </c>
      <c r="H70" s="13">
        <v>259</v>
      </c>
      <c r="I70" s="14">
        <v>38.380000000000003</v>
      </c>
      <c r="J70" s="15">
        <v>9939.9</v>
      </c>
      <c r="K70" s="16">
        <v>39168.86</v>
      </c>
      <c r="L70" s="10">
        <f t="shared" si="5"/>
        <v>2.9405688185997798</v>
      </c>
      <c r="M70" s="11" t="s">
        <v>278</v>
      </c>
      <c r="N70" s="13">
        <v>265</v>
      </c>
      <c r="O70" s="14">
        <v>45.83</v>
      </c>
      <c r="P70" s="15">
        <v>12144.23</v>
      </c>
      <c r="Q70" s="16">
        <v>41233.839999999997</v>
      </c>
      <c r="R70" s="10">
        <f t="shared" si="6"/>
        <v>2.3953441263875899</v>
      </c>
      <c r="S70" s="11" t="s">
        <v>277</v>
      </c>
      <c r="T70" s="13">
        <v>466</v>
      </c>
      <c r="U70" s="14">
        <v>36.07</v>
      </c>
      <c r="V70" s="15">
        <v>16807.43</v>
      </c>
      <c r="W70" s="16">
        <v>61938.81</v>
      </c>
      <c r="X70" s="17">
        <f t="shared" si="7"/>
        <v>2.68520410318532</v>
      </c>
    </row>
    <row r="71" spans="1:24" ht="11.25" customHeight="1">
      <c r="A71" s="12" t="s">
        <v>279</v>
      </c>
      <c r="B71" s="13">
        <v>573.29999999999995</v>
      </c>
      <c r="C71" s="14">
        <v>68.92</v>
      </c>
      <c r="D71" s="15">
        <v>39509.589999999997</v>
      </c>
      <c r="E71" s="16">
        <v>102709</v>
      </c>
      <c r="F71" s="10">
        <f t="shared" si="4"/>
        <v>1.5995967055087099</v>
      </c>
      <c r="G71" s="11" t="s">
        <v>279</v>
      </c>
      <c r="H71" s="13">
        <v>1026</v>
      </c>
      <c r="I71" s="14">
        <v>87.07</v>
      </c>
      <c r="J71" s="15">
        <v>89330.3</v>
      </c>
      <c r="K71" s="16">
        <v>183253.21</v>
      </c>
      <c r="L71" s="10">
        <f t="shared" si="5"/>
        <v>1.05141155912384</v>
      </c>
      <c r="M71" s="11" t="s">
        <v>279</v>
      </c>
      <c r="N71" s="13">
        <v>894.2</v>
      </c>
      <c r="O71" s="14">
        <v>86.88</v>
      </c>
      <c r="P71" s="15">
        <v>77689.62</v>
      </c>
      <c r="Q71" s="16">
        <v>162289.21</v>
      </c>
      <c r="R71" s="10">
        <f t="shared" si="6"/>
        <v>1.08894328483007</v>
      </c>
      <c r="S71" s="11" t="s">
        <v>278</v>
      </c>
      <c r="T71" s="13">
        <v>385</v>
      </c>
      <c r="U71" s="14">
        <v>52.04</v>
      </c>
      <c r="V71" s="15">
        <v>20035.79</v>
      </c>
      <c r="W71" s="16">
        <v>63395.41</v>
      </c>
      <c r="X71" s="17">
        <f t="shared" si="7"/>
        <v>2.1641083281467801</v>
      </c>
    </row>
    <row r="72" spans="1:24" ht="11.25" customHeight="1">
      <c r="A72" s="12" t="s">
        <v>280</v>
      </c>
      <c r="B72" s="13">
        <v>194.1</v>
      </c>
      <c r="C72" s="14">
        <v>99.77</v>
      </c>
      <c r="D72" s="15">
        <v>19366.13</v>
      </c>
      <c r="E72" s="16">
        <v>51336.79</v>
      </c>
      <c r="F72" s="10">
        <f t="shared" si="4"/>
        <v>1.6508543524183701</v>
      </c>
      <c r="G72" s="11" t="s">
        <v>280</v>
      </c>
      <c r="H72" s="13">
        <v>173</v>
      </c>
      <c r="I72" s="14">
        <v>99.77</v>
      </c>
      <c r="J72" s="15">
        <v>17260.89</v>
      </c>
      <c r="K72" s="16">
        <v>45058.93</v>
      </c>
      <c r="L72" s="10">
        <f t="shared" si="5"/>
        <v>1.6104638868563601</v>
      </c>
      <c r="M72" s="11" t="s">
        <v>280</v>
      </c>
      <c r="N72" s="13">
        <v>325.10000000000002</v>
      </c>
      <c r="O72" s="14">
        <v>104.17</v>
      </c>
      <c r="P72" s="15">
        <v>33865.980000000003</v>
      </c>
      <c r="Q72" s="16">
        <v>89431.66</v>
      </c>
      <c r="R72" s="10">
        <f t="shared" si="6"/>
        <v>1.6407521648568899</v>
      </c>
      <c r="S72" s="11" t="s">
        <v>279</v>
      </c>
      <c r="T72" s="13">
        <v>1122</v>
      </c>
      <c r="U72" s="14">
        <v>82.03</v>
      </c>
      <c r="V72" s="15">
        <v>92040.27</v>
      </c>
      <c r="W72" s="16">
        <v>208119.35</v>
      </c>
      <c r="X72" s="17">
        <f t="shared" si="7"/>
        <v>1.2611770912884099</v>
      </c>
    </row>
    <row r="73" spans="1:24" ht="11.25" customHeight="1">
      <c r="A73" s="12" t="s">
        <v>281</v>
      </c>
      <c r="B73" s="13">
        <v>295</v>
      </c>
      <c r="C73" s="14">
        <v>140.41999999999999</v>
      </c>
      <c r="D73" s="15">
        <v>41425.040000000001</v>
      </c>
      <c r="E73" s="16">
        <v>86335.72</v>
      </c>
      <c r="F73" s="10">
        <f t="shared" si="4"/>
        <v>1.0841433104228699</v>
      </c>
      <c r="G73" s="11" t="s">
        <v>281</v>
      </c>
      <c r="H73" s="13">
        <v>320</v>
      </c>
      <c r="I73" s="14">
        <v>139.1</v>
      </c>
      <c r="J73" s="15">
        <v>44512.39</v>
      </c>
      <c r="K73" s="16">
        <v>87849.79</v>
      </c>
      <c r="L73" s="10">
        <f t="shared" si="5"/>
        <v>0.97360307995144701</v>
      </c>
      <c r="M73" s="11" t="s">
        <v>281</v>
      </c>
      <c r="N73" s="13">
        <v>367.1</v>
      </c>
      <c r="O73" s="14">
        <v>132.47999999999999</v>
      </c>
      <c r="P73" s="15">
        <v>48635.07</v>
      </c>
      <c r="Q73" s="16">
        <v>104857.42</v>
      </c>
      <c r="R73" s="10">
        <f t="shared" si="6"/>
        <v>1.15600429895547</v>
      </c>
      <c r="S73" s="11" t="s">
        <v>280</v>
      </c>
      <c r="T73" s="13">
        <v>373</v>
      </c>
      <c r="U73" s="14">
        <v>108.05</v>
      </c>
      <c r="V73" s="15">
        <v>40302.639999999999</v>
      </c>
      <c r="W73" s="16">
        <v>109643.27</v>
      </c>
      <c r="X73" s="17">
        <f t="shared" si="7"/>
        <v>1.72049845866177</v>
      </c>
    </row>
    <row r="74" spans="1:24" ht="11.25" customHeight="1">
      <c r="A74" s="12" t="s">
        <v>282</v>
      </c>
      <c r="B74" s="13">
        <v>46</v>
      </c>
      <c r="C74" s="14">
        <v>87.77</v>
      </c>
      <c r="D74" s="15">
        <v>4037.42</v>
      </c>
      <c r="E74" s="16">
        <v>14531.38</v>
      </c>
      <c r="F74" s="10">
        <f t="shared" si="4"/>
        <v>2.5991747204898199</v>
      </c>
      <c r="G74" s="11" t="s">
        <v>282</v>
      </c>
      <c r="H74" s="13">
        <v>51</v>
      </c>
      <c r="I74" s="14">
        <v>87.77</v>
      </c>
      <c r="J74" s="15">
        <v>4476.2700000000004</v>
      </c>
      <c r="K74" s="16">
        <v>15447.73</v>
      </c>
      <c r="L74" s="10">
        <f t="shared" si="5"/>
        <v>2.4510273062170098</v>
      </c>
      <c r="M74" s="11" t="s">
        <v>282</v>
      </c>
      <c r="N74" s="13">
        <v>75</v>
      </c>
      <c r="O74" s="14">
        <v>87.77</v>
      </c>
      <c r="P74" s="15">
        <v>6582.75</v>
      </c>
      <c r="Q74" s="16">
        <v>22300.04</v>
      </c>
      <c r="R74" s="10">
        <f t="shared" si="6"/>
        <v>2.38764801944476</v>
      </c>
      <c r="S74" s="11" t="s">
        <v>281</v>
      </c>
      <c r="T74" s="13">
        <v>475</v>
      </c>
      <c r="U74" s="14">
        <v>135.75</v>
      </c>
      <c r="V74" s="15">
        <v>64481.98</v>
      </c>
      <c r="W74" s="16">
        <v>144576.16</v>
      </c>
      <c r="X74" s="17">
        <f t="shared" si="7"/>
        <v>1.2421172550842901</v>
      </c>
    </row>
    <row r="75" spans="1:24" ht="11.25" customHeight="1">
      <c r="A75" s="12" t="s">
        <v>283</v>
      </c>
      <c r="B75" s="13">
        <v>928.3</v>
      </c>
      <c r="C75" s="14">
        <v>161.16999999999999</v>
      </c>
      <c r="D75" s="15">
        <v>149616.44</v>
      </c>
      <c r="E75" s="16">
        <v>287047.24</v>
      </c>
      <c r="F75" s="10">
        <f t="shared" si="4"/>
        <v>0.91855413749986303</v>
      </c>
      <c r="G75" s="11" t="s">
        <v>283</v>
      </c>
      <c r="H75" s="13">
        <v>419.2</v>
      </c>
      <c r="I75" s="14">
        <v>150.11000000000001</v>
      </c>
      <c r="J75" s="15">
        <v>62925.38</v>
      </c>
      <c r="K75" s="16">
        <v>125838.38</v>
      </c>
      <c r="L75" s="10">
        <f t="shared" si="5"/>
        <v>0.99980325903474898</v>
      </c>
      <c r="M75" s="11" t="s">
        <v>283</v>
      </c>
      <c r="N75" s="13">
        <v>1403</v>
      </c>
      <c r="O75" s="14">
        <v>149.18</v>
      </c>
      <c r="P75" s="15">
        <v>209302.89</v>
      </c>
      <c r="Q75" s="16">
        <v>434780.54</v>
      </c>
      <c r="R75" s="10">
        <f t="shared" si="6"/>
        <v>1.0772792004926399</v>
      </c>
      <c r="S75" s="11" t="s">
        <v>282</v>
      </c>
      <c r="T75" s="13">
        <v>141</v>
      </c>
      <c r="U75" s="14">
        <v>87.77</v>
      </c>
      <c r="V75" s="15">
        <v>12375.57</v>
      </c>
      <c r="W75" s="16">
        <v>47444.76</v>
      </c>
      <c r="X75" s="17">
        <f t="shared" si="7"/>
        <v>2.8337434154548</v>
      </c>
    </row>
    <row r="76" spans="1:24" ht="11.25" customHeight="1">
      <c r="A76" s="12" t="s">
        <v>284</v>
      </c>
      <c r="B76" s="13">
        <v>259</v>
      </c>
      <c r="C76" s="14">
        <v>110.87</v>
      </c>
      <c r="D76" s="15">
        <v>28714.92</v>
      </c>
      <c r="E76" s="16">
        <v>106688.38</v>
      </c>
      <c r="F76" s="10">
        <f t="shared" si="4"/>
        <v>2.7154336491273501</v>
      </c>
      <c r="G76" s="11" t="s">
        <v>284</v>
      </c>
      <c r="H76" s="13">
        <v>275.3</v>
      </c>
      <c r="I76" s="14">
        <v>113.75</v>
      </c>
      <c r="J76" s="15">
        <v>31316.46</v>
      </c>
      <c r="K76" s="16">
        <v>109484.91</v>
      </c>
      <c r="L76" s="10">
        <f t="shared" si="5"/>
        <v>2.4960819326322299</v>
      </c>
      <c r="M76" s="11" t="s">
        <v>284</v>
      </c>
      <c r="N76" s="13">
        <v>308.10000000000002</v>
      </c>
      <c r="O76" s="14">
        <v>134.12</v>
      </c>
      <c r="P76" s="15">
        <v>41322.28</v>
      </c>
      <c r="Q76" s="16">
        <v>127435</v>
      </c>
      <c r="R76" s="10">
        <f t="shared" si="6"/>
        <v>2.0839295411579402</v>
      </c>
      <c r="S76" s="11" t="s">
        <v>283</v>
      </c>
      <c r="T76" s="13">
        <v>1228</v>
      </c>
      <c r="U76" s="14">
        <v>149.19</v>
      </c>
      <c r="V76" s="15">
        <v>183205.15</v>
      </c>
      <c r="W76" s="16">
        <v>399957.03</v>
      </c>
      <c r="X76" s="17">
        <f t="shared" si="7"/>
        <v>1.1831101909526001</v>
      </c>
    </row>
    <row r="77" spans="1:24" ht="11.25" customHeight="1">
      <c r="A77" s="12" t="s">
        <v>285</v>
      </c>
      <c r="B77" s="13">
        <v>99.3</v>
      </c>
      <c r="C77" s="14">
        <v>111.17</v>
      </c>
      <c r="D77" s="15">
        <v>11039.18</v>
      </c>
      <c r="E77" s="16">
        <v>41823.339999999997</v>
      </c>
      <c r="F77" s="10">
        <f t="shared" si="4"/>
        <v>2.7886274161667801</v>
      </c>
      <c r="G77" s="11" t="s">
        <v>285</v>
      </c>
      <c r="H77" s="13">
        <v>161</v>
      </c>
      <c r="I77" s="14">
        <v>111.17</v>
      </c>
      <c r="J77" s="15">
        <v>17898.37</v>
      </c>
      <c r="K77" s="16">
        <v>64361.07</v>
      </c>
      <c r="L77" s="10">
        <f t="shared" si="5"/>
        <v>2.5959179523051499</v>
      </c>
      <c r="M77" s="11" t="s">
        <v>285</v>
      </c>
      <c r="N77" s="13">
        <v>151</v>
      </c>
      <c r="O77" s="14">
        <v>150</v>
      </c>
      <c r="P77" s="15">
        <v>22650.67</v>
      </c>
      <c r="Q77" s="16">
        <v>64748.2</v>
      </c>
      <c r="R77" s="10">
        <f t="shared" si="6"/>
        <v>1.85855561888456</v>
      </c>
      <c r="S77" s="11" t="s">
        <v>284</v>
      </c>
      <c r="T77" s="13">
        <v>361</v>
      </c>
      <c r="U77" s="14">
        <v>170.64</v>
      </c>
      <c r="V77" s="15">
        <v>61602.03</v>
      </c>
      <c r="W77" s="16">
        <v>158579.22</v>
      </c>
      <c r="X77" s="17">
        <f t="shared" si="7"/>
        <v>1.5742531536704201</v>
      </c>
    </row>
    <row r="78" spans="1:24" ht="11.25" customHeight="1">
      <c r="A78" s="12" t="s">
        <v>286</v>
      </c>
      <c r="B78" s="13">
        <v>30</v>
      </c>
      <c r="C78" s="14">
        <v>142.16</v>
      </c>
      <c r="D78" s="15">
        <v>4264.8</v>
      </c>
      <c r="E78" s="16">
        <v>14073</v>
      </c>
      <c r="F78" s="10">
        <f t="shared" si="4"/>
        <v>2.2998030388294901</v>
      </c>
      <c r="G78" s="11" t="s">
        <v>286</v>
      </c>
      <c r="H78" s="13">
        <v>47</v>
      </c>
      <c r="I78" s="14">
        <v>142.16</v>
      </c>
      <c r="J78" s="15">
        <v>6681.52</v>
      </c>
      <c r="K78" s="16">
        <v>22127.18</v>
      </c>
      <c r="L78" s="10">
        <f t="shared" si="5"/>
        <v>2.3116985356625399</v>
      </c>
      <c r="M78" s="11" t="s">
        <v>286</v>
      </c>
      <c r="N78" s="13">
        <v>91</v>
      </c>
      <c r="O78" s="14">
        <v>142.16</v>
      </c>
      <c r="P78" s="15">
        <v>12936.56</v>
      </c>
      <c r="Q78" s="16">
        <v>45785.63</v>
      </c>
      <c r="R78" s="10">
        <f t="shared" si="6"/>
        <v>2.5392430445187899</v>
      </c>
      <c r="S78" s="11" t="s">
        <v>285</v>
      </c>
      <c r="T78" s="13">
        <v>214</v>
      </c>
      <c r="U78" s="14">
        <v>169.54</v>
      </c>
      <c r="V78" s="15">
        <v>36280.71</v>
      </c>
      <c r="W78" s="16">
        <v>96643.09</v>
      </c>
      <c r="X78" s="17">
        <f t="shared" si="7"/>
        <v>1.66375961220164</v>
      </c>
    </row>
    <row r="79" spans="1:24" ht="11.25" customHeight="1">
      <c r="A79" s="12" t="s">
        <v>287</v>
      </c>
      <c r="B79" s="13">
        <v>377.3</v>
      </c>
      <c r="C79" s="14">
        <v>202.46</v>
      </c>
      <c r="D79" s="15">
        <v>76388.81</v>
      </c>
      <c r="E79" s="16">
        <v>189128.81</v>
      </c>
      <c r="F79" s="10">
        <f t="shared" si="4"/>
        <v>1.47587061508093</v>
      </c>
      <c r="G79" s="11" t="s">
        <v>287</v>
      </c>
      <c r="H79" s="13">
        <v>710.4</v>
      </c>
      <c r="I79" s="14">
        <v>263.85000000000002</v>
      </c>
      <c r="J79" s="15">
        <v>187439.05</v>
      </c>
      <c r="K79" s="16">
        <v>352755.89</v>
      </c>
      <c r="L79" s="10">
        <f t="shared" si="5"/>
        <v>0.88197651449897996</v>
      </c>
      <c r="M79" s="11" t="s">
        <v>287</v>
      </c>
      <c r="N79" s="13">
        <v>836.5</v>
      </c>
      <c r="O79" s="14">
        <v>263.72000000000003</v>
      </c>
      <c r="P79" s="15">
        <v>220602.64</v>
      </c>
      <c r="Q79" s="16">
        <v>426600.94</v>
      </c>
      <c r="R79" s="10">
        <f t="shared" si="6"/>
        <v>0.93379798174672801</v>
      </c>
      <c r="S79" s="11" t="s">
        <v>286</v>
      </c>
      <c r="T79" s="13">
        <v>166</v>
      </c>
      <c r="U79" s="14">
        <v>142.16</v>
      </c>
      <c r="V79" s="15">
        <v>23598.560000000001</v>
      </c>
      <c r="W79" s="16">
        <v>82994.740000000005</v>
      </c>
      <c r="X79" s="17">
        <f t="shared" si="7"/>
        <v>2.51694086418832</v>
      </c>
    </row>
    <row r="80" spans="1:24" ht="11.25" customHeight="1">
      <c r="A80" s="12" t="s">
        <v>288</v>
      </c>
      <c r="B80" s="13">
        <v>46</v>
      </c>
      <c r="C80" s="14">
        <v>185.78</v>
      </c>
      <c r="D80" s="15">
        <v>8545.8799999999992</v>
      </c>
      <c r="E80" s="16">
        <v>29711.9</v>
      </c>
      <c r="F80" s="10">
        <f t="shared" si="4"/>
        <v>2.4767513702509301</v>
      </c>
      <c r="G80" s="11" t="s">
        <v>288</v>
      </c>
      <c r="H80" s="13">
        <v>88</v>
      </c>
      <c r="I80" s="14">
        <v>185.78</v>
      </c>
      <c r="J80" s="15">
        <v>16348.64</v>
      </c>
      <c r="K80" s="16">
        <v>55660.05</v>
      </c>
      <c r="L80" s="10">
        <f t="shared" si="5"/>
        <v>2.4045675970600602</v>
      </c>
      <c r="M80" s="11" t="s">
        <v>288</v>
      </c>
      <c r="N80" s="13">
        <v>87</v>
      </c>
      <c r="O80" s="14">
        <v>224.3</v>
      </c>
      <c r="P80" s="15">
        <v>19514.009999999998</v>
      </c>
      <c r="Q80" s="16">
        <v>55182.85</v>
      </c>
      <c r="R80" s="10">
        <f t="shared" si="6"/>
        <v>1.8278580363543899</v>
      </c>
      <c r="S80" s="11" t="s">
        <v>287</v>
      </c>
      <c r="T80" s="13">
        <v>1022</v>
      </c>
      <c r="U80" s="14">
        <v>256.79000000000002</v>
      </c>
      <c r="V80" s="15">
        <v>262435.02</v>
      </c>
      <c r="W80" s="16">
        <v>550986.84</v>
      </c>
      <c r="X80" s="17">
        <f t="shared" si="7"/>
        <v>1.0995172062021299</v>
      </c>
    </row>
    <row r="81" spans="1:24" ht="11.25" customHeight="1">
      <c r="A81" s="12" t="s">
        <v>289</v>
      </c>
      <c r="B81" s="13">
        <v>31</v>
      </c>
      <c r="C81" s="14">
        <v>187.41</v>
      </c>
      <c r="D81" s="15">
        <v>5809.71</v>
      </c>
      <c r="E81" s="16">
        <v>16114.58</v>
      </c>
      <c r="F81" s="10">
        <f t="shared" si="4"/>
        <v>1.77373225169587</v>
      </c>
      <c r="G81" s="11" t="s">
        <v>289</v>
      </c>
      <c r="H81" s="13">
        <v>93</v>
      </c>
      <c r="I81" s="14">
        <v>187.41</v>
      </c>
      <c r="J81" s="15">
        <v>17429.13</v>
      </c>
      <c r="K81" s="16">
        <v>49224.3</v>
      </c>
      <c r="L81" s="10">
        <f t="shared" si="5"/>
        <v>1.8242545669233099</v>
      </c>
      <c r="M81" s="11" t="s">
        <v>289</v>
      </c>
      <c r="N81" s="13">
        <v>82.1</v>
      </c>
      <c r="O81" s="14">
        <v>187.41</v>
      </c>
      <c r="P81" s="15">
        <v>15386.36</v>
      </c>
      <c r="Q81" s="16">
        <v>44933.72</v>
      </c>
      <c r="R81" s="10">
        <f t="shared" si="6"/>
        <v>1.9203606311044299</v>
      </c>
      <c r="S81" s="11" t="s">
        <v>288</v>
      </c>
      <c r="T81" s="13">
        <v>222</v>
      </c>
      <c r="U81" s="14">
        <v>260.25</v>
      </c>
      <c r="V81" s="15">
        <v>57775.5</v>
      </c>
      <c r="W81" s="16">
        <v>144662.78</v>
      </c>
      <c r="X81" s="17">
        <f t="shared" si="7"/>
        <v>1.5038775951744301</v>
      </c>
    </row>
    <row r="82" spans="1:24" ht="11.25" customHeight="1">
      <c r="A82" s="12" t="s">
        <v>290</v>
      </c>
      <c r="B82" s="13">
        <v>453.2</v>
      </c>
      <c r="C82" s="14">
        <v>312.13</v>
      </c>
      <c r="D82" s="15">
        <v>141456.09</v>
      </c>
      <c r="E82" s="16">
        <v>273338.86</v>
      </c>
      <c r="F82" s="10">
        <f t="shared" si="4"/>
        <v>0.93232302688417301</v>
      </c>
      <c r="G82" s="11" t="s">
        <v>290</v>
      </c>
      <c r="H82" s="13">
        <v>453.3</v>
      </c>
      <c r="I82" s="14">
        <v>341.28</v>
      </c>
      <c r="J82" s="15">
        <v>154703.01</v>
      </c>
      <c r="K82" s="16">
        <v>276311.34999999998</v>
      </c>
      <c r="L82" s="10">
        <f t="shared" si="5"/>
        <v>0.78607610802142702</v>
      </c>
      <c r="M82" s="11" t="s">
        <v>290</v>
      </c>
      <c r="N82" s="13">
        <v>587</v>
      </c>
      <c r="O82" s="14">
        <v>348.07</v>
      </c>
      <c r="P82" s="15">
        <v>204316.2</v>
      </c>
      <c r="Q82" s="16">
        <v>360941.52</v>
      </c>
      <c r="R82" s="10">
        <f t="shared" si="6"/>
        <v>0.76658297286265098</v>
      </c>
      <c r="S82" s="11" t="s">
        <v>289</v>
      </c>
      <c r="T82" s="13">
        <v>82</v>
      </c>
      <c r="U82" s="14">
        <v>187.41</v>
      </c>
      <c r="V82" s="15">
        <v>15367.62</v>
      </c>
      <c r="W82" s="16">
        <v>52267.03</v>
      </c>
      <c r="X82" s="17">
        <f t="shared" si="7"/>
        <v>2.4011141608134499</v>
      </c>
    </row>
    <row r="83" spans="1:24" ht="11.25" customHeight="1">
      <c r="A83" s="12" t="s">
        <v>291</v>
      </c>
      <c r="B83" s="13">
        <v>28</v>
      </c>
      <c r="C83" s="14">
        <v>251.81</v>
      </c>
      <c r="D83" s="15">
        <v>7050.68</v>
      </c>
      <c r="E83" s="16">
        <v>22058.240000000002</v>
      </c>
      <c r="F83" s="10">
        <f t="shared" si="4"/>
        <v>2.1285266101992999</v>
      </c>
      <c r="G83" s="11" t="s">
        <v>291</v>
      </c>
      <c r="H83" s="13">
        <v>96</v>
      </c>
      <c r="I83" s="14">
        <v>256.25</v>
      </c>
      <c r="J83" s="15">
        <v>24600.02</v>
      </c>
      <c r="K83" s="16">
        <v>72624.929999999993</v>
      </c>
      <c r="L83" s="10">
        <f t="shared" si="5"/>
        <v>1.95223052664185</v>
      </c>
      <c r="M83" s="11" t="s">
        <v>291</v>
      </c>
      <c r="N83" s="13">
        <v>88</v>
      </c>
      <c r="O83" s="14">
        <v>251.81</v>
      </c>
      <c r="P83" s="15">
        <v>22159.279999999999</v>
      </c>
      <c r="Q83" s="16">
        <v>67253.13</v>
      </c>
      <c r="R83" s="10">
        <f t="shared" si="6"/>
        <v>2.03498714759685</v>
      </c>
      <c r="S83" s="11" t="s">
        <v>290</v>
      </c>
      <c r="T83" s="13">
        <v>952</v>
      </c>
      <c r="U83" s="14">
        <v>321.82</v>
      </c>
      <c r="V83" s="15">
        <v>306374.33</v>
      </c>
      <c r="W83" s="16">
        <v>589346.27</v>
      </c>
      <c r="X83" s="17">
        <f t="shared" si="7"/>
        <v>0.92361504307492104</v>
      </c>
    </row>
    <row r="84" spans="1:24" ht="11.25" customHeight="1">
      <c r="A84" s="12" t="s">
        <v>292</v>
      </c>
      <c r="B84" s="13">
        <v>39</v>
      </c>
      <c r="C84" s="14">
        <v>449.19</v>
      </c>
      <c r="D84" s="15">
        <v>17518.259999999998</v>
      </c>
      <c r="E84" s="16">
        <v>33753.11</v>
      </c>
      <c r="F84" s="10">
        <f t="shared" si="4"/>
        <v>0.92673872861802498</v>
      </c>
      <c r="G84" s="11" t="s">
        <v>292</v>
      </c>
      <c r="H84" s="13">
        <v>96</v>
      </c>
      <c r="I84" s="14">
        <v>447.27</v>
      </c>
      <c r="J84" s="15">
        <v>42938.39</v>
      </c>
      <c r="K84" s="16">
        <v>78339.259999999995</v>
      </c>
      <c r="L84" s="10">
        <f t="shared" si="5"/>
        <v>0.82445732129220495</v>
      </c>
      <c r="M84" s="11" t="s">
        <v>292</v>
      </c>
      <c r="N84" s="13">
        <v>173</v>
      </c>
      <c r="O84" s="14">
        <v>384.51</v>
      </c>
      <c r="P84" s="15">
        <v>66520.84</v>
      </c>
      <c r="Q84" s="16">
        <v>155035.66</v>
      </c>
      <c r="R84" s="10">
        <f t="shared" si="6"/>
        <v>1.3306329264633501</v>
      </c>
      <c r="S84" s="11" t="s">
        <v>291</v>
      </c>
      <c r="T84" s="13">
        <v>98</v>
      </c>
      <c r="U84" s="14">
        <v>251.81</v>
      </c>
      <c r="V84" s="15">
        <v>24677.38</v>
      </c>
      <c r="W84" s="16">
        <v>80400.69</v>
      </c>
      <c r="X84" s="17">
        <f t="shared" si="7"/>
        <v>2.2580723723507101</v>
      </c>
    </row>
    <row r="85" spans="1:24" ht="11.25" customHeight="1">
      <c r="A85" s="12" t="s">
        <v>293</v>
      </c>
      <c r="B85" s="13">
        <v>6</v>
      </c>
      <c r="C85" s="14">
        <v>315.45999999999998</v>
      </c>
      <c r="D85" s="15">
        <v>1892.76</v>
      </c>
      <c r="E85" s="16">
        <v>5304.84</v>
      </c>
      <c r="F85" s="10">
        <f t="shared" si="4"/>
        <v>1.8027008178532899</v>
      </c>
      <c r="G85" s="11" t="s">
        <v>293</v>
      </c>
      <c r="H85" s="13">
        <v>42</v>
      </c>
      <c r="I85" s="14">
        <v>315.45999999999998</v>
      </c>
      <c r="J85" s="15">
        <v>13249.32</v>
      </c>
      <c r="K85" s="16">
        <v>38197.5</v>
      </c>
      <c r="L85" s="10">
        <f t="shared" si="5"/>
        <v>1.8829781452934899</v>
      </c>
      <c r="M85" s="11" t="s">
        <v>293</v>
      </c>
      <c r="N85" s="13">
        <v>29</v>
      </c>
      <c r="O85" s="14">
        <v>315.45999999999998</v>
      </c>
      <c r="P85" s="15">
        <v>9148.34</v>
      </c>
      <c r="Q85" s="16">
        <v>26319.24</v>
      </c>
      <c r="R85" s="10">
        <f t="shared" si="6"/>
        <v>1.87694160907881</v>
      </c>
      <c r="S85" s="11" t="s">
        <v>292</v>
      </c>
      <c r="T85" s="13">
        <v>100</v>
      </c>
      <c r="U85" s="14">
        <v>406.63</v>
      </c>
      <c r="V85" s="15">
        <v>40663.019999999997</v>
      </c>
      <c r="W85" s="16">
        <v>86461.91</v>
      </c>
      <c r="X85" s="17">
        <f t="shared" si="7"/>
        <v>1.1263032111240101</v>
      </c>
    </row>
    <row r="86" spans="1:24" ht="11.25" customHeight="1">
      <c r="A86" s="12" t="s">
        <v>294</v>
      </c>
      <c r="B86" s="13">
        <v>141</v>
      </c>
      <c r="C86" s="14">
        <v>497.86</v>
      </c>
      <c r="D86" s="15">
        <v>70198.740000000005</v>
      </c>
      <c r="E86" s="16">
        <v>156306.29</v>
      </c>
      <c r="F86" s="10">
        <f t="shared" si="4"/>
        <v>1.2266252927046799</v>
      </c>
      <c r="G86" s="11" t="s">
        <v>294</v>
      </c>
      <c r="H86" s="13">
        <v>245.2</v>
      </c>
      <c r="I86" s="14">
        <v>521.89</v>
      </c>
      <c r="J86" s="15">
        <v>127967.21</v>
      </c>
      <c r="K86" s="16">
        <v>272051.34000000003</v>
      </c>
      <c r="L86" s="10">
        <f t="shared" si="5"/>
        <v>1.12594570124644</v>
      </c>
      <c r="M86" s="11" t="s">
        <v>294</v>
      </c>
      <c r="N86" s="13">
        <v>330</v>
      </c>
      <c r="O86" s="14">
        <v>527.88</v>
      </c>
      <c r="P86" s="15">
        <v>174199.14</v>
      </c>
      <c r="Q86" s="16">
        <v>379853.18</v>
      </c>
      <c r="R86" s="10">
        <f t="shared" si="6"/>
        <v>1.1805686296729101</v>
      </c>
      <c r="S86" s="11" t="s">
        <v>293</v>
      </c>
      <c r="T86" s="13">
        <v>29</v>
      </c>
      <c r="U86" s="14">
        <v>315.45999999999998</v>
      </c>
      <c r="V86" s="15">
        <v>9148.34</v>
      </c>
      <c r="W86" s="16">
        <v>27383.98</v>
      </c>
      <c r="X86" s="17">
        <f t="shared" si="7"/>
        <v>1.9933277512641601</v>
      </c>
    </row>
    <row r="87" spans="1:24" ht="11.25" customHeight="1">
      <c r="A87" s="12" t="s">
        <v>295</v>
      </c>
      <c r="B87" s="13">
        <v>27</v>
      </c>
      <c r="C87" s="14">
        <v>195.96</v>
      </c>
      <c r="D87" s="15">
        <v>5290.92</v>
      </c>
      <c r="E87" s="16">
        <v>19257.939999999999</v>
      </c>
      <c r="F87" s="10">
        <f t="shared" si="4"/>
        <v>2.6398093337264599</v>
      </c>
      <c r="G87" s="11" t="s">
        <v>295</v>
      </c>
      <c r="H87" s="13">
        <v>25</v>
      </c>
      <c r="I87" s="14">
        <v>195.96</v>
      </c>
      <c r="J87" s="15">
        <v>4899</v>
      </c>
      <c r="K87" s="16">
        <v>15958.23</v>
      </c>
      <c r="L87" s="10">
        <f t="shared" si="5"/>
        <v>2.2574464176362499</v>
      </c>
      <c r="M87" s="11" t="s">
        <v>295</v>
      </c>
      <c r="N87" s="13">
        <v>61</v>
      </c>
      <c r="O87" s="14">
        <v>230.07</v>
      </c>
      <c r="P87" s="15">
        <v>14034.06</v>
      </c>
      <c r="Q87" s="16">
        <v>41533.1</v>
      </c>
      <c r="R87" s="10">
        <f t="shared" si="6"/>
        <v>1.95945008073216</v>
      </c>
      <c r="S87" s="11" t="s">
        <v>294</v>
      </c>
      <c r="T87" s="13">
        <v>309</v>
      </c>
      <c r="U87" s="14">
        <v>512.32000000000005</v>
      </c>
      <c r="V87" s="15">
        <v>158306.18</v>
      </c>
      <c r="W87" s="16">
        <v>314555.34999999998</v>
      </c>
      <c r="X87" s="17">
        <f t="shared" si="7"/>
        <v>0.98700612951433697</v>
      </c>
    </row>
    <row r="88" spans="1:24" ht="11.25" customHeight="1">
      <c r="A88" s="12" t="s">
        <v>296</v>
      </c>
      <c r="B88" s="13">
        <v>31</v>
      </c>
      <c r="C88" s="14">
        <v>276.72000000000003</v>
      </c>
      <c r="D88" s="15">
        <v>8578.4</v>
      </c>
      <c r="E88" s="16">
        <v>23258.63</v>
      </c>
      <c r="F88" s="10">
        <f t="shared" si="4"/>
        <v>1.7113016413317199</v>
      </c>
      <c r="G88" s="11" t="s">
        <v>296</v>
      </c>
      <c r="H88" s="13">
        <v>94</v>
      </c>
      <c r="I88" s="14">
        <v>309.39</v>
      </c>
      <c r="J88" s="15">
        <v>29082.77</v>
      </c>
      <c r="K88" s="16">
        <v>65966.720000000001</v>
      </c>
      <c r="L88" s="10">
        <f t="shared" si="5"/>
        <v>1.2682406111935001</v>
      </c>
      <c r="M88" s="11" t="s">
        <v>296</v>
      </c>
      <c r="N88" s="13">
        <v>81</v>
      </c>
      <c r="O88" s="14">
        <v>310.39999999999998</v>
      </c>
      <c r="P88" s="15">
        <v>25142.5</v>
      </c>
      <c r="Q88" s="16">
        <v>61105.82</v>
      </c>
      <c r="R88" s="10">
        <f t="shared" si="6"/>
        <v>1.4303796360743799</v>
      </c>
      <c r="S88" s="11" t="s">
        <v>295</v>
      </c>
      <c r="T88" s="13">
        <v>50</v>
      </c>
      <c r="U88" s="14">
        <v>279.18</v>
      </c>
      <c r="V88" s="15">
        <v>13959</v>
      </c>
      <c r="W88" s="16">
        <v>31393.32</v>
      </c>
      <c r="X88" s="17">
        <f t="shared" si="7"/>
        <v>1.2489662583279599</v>
      </c>
    </row>
    <row r="89" spans="1:24" ht="11.25" customHeight="1">
      <c r="A89" s="12" t="s">
        <v>297</v>
      </c>
      <c r="B89" s="13">
        <v>6</v>
      </c>
      <c r="C89" s="14">
        <v>242.79</v>
      </c>
      <c r="D89" s="15">
        <v>1456.74</v>
      </c>
      <c r="E89" s="16">
        <v>5412.81</v>
      </c>
      <c r="F89" s="10">
        <f t="shared" si="4"/>
        <v>2.7157008114007999</v>
      </c>
      <c r="G89" s="11" t="s">
        <v>297</v>
      </c>
      <c r="H89" s="13">
        <v>34</v>
      </c>
      <c r="I89" s="14">
        <v>242.79</v>
      </c>
      <c r="J89" s="15">
        <v>8254.86</v>
      </c>
      <c r="K89" s="16">
        <v>29603.02</v>
      </c>
      <c r="L89" s="10">
        <f t="shared" si="5"/>
        <v>2.5861322905536901</v>
      </c>
      <c r="M89" s="11" t="s">
        <v>297</v>
      </c>
      <c r="N89" s="13">
        <v>8</v>
      </c>
      <c r="O89" s="14">
        <v>242.79</v>
      </c>
      <c r="P89" s="15">
        <v>1942.32</v>
      </c>
      <c r="Q89" s="16">
        <v>6694.07</v>
      </c>
      <c r="R89" s="10">
        <f t="shared" si="6"/>
        <v>2.4464300424234899</v>
      </c>
      <c r="S89" s="11" t="s">
        <v>296</v>
      </c>
      <c r="T89" s="13">
        <v>137</v>
      </c>
      <c r="U89" s="14">
        <v>310.39999999999998</v>
      </c>
      <c r="V89" s="15">
        <v>42524.959999999999</v>
      </c>
      <c r="W89" s="16">
        <v>102155.4</v>
      </c>
      <c r="X89" s="17">
        <f t="shared" si="7"/>
        <v>1.40224564585128</v>
      </c>
    </row>
    <row r="90" spans="1:24" ht="11.25" customHeight="1">
      <c r="A90" s="12" t="s">
        <v>298</v>
      </c>
      <c r="B90" s="13">
        <v>1150</v>
      </c>
      <c r="C90" s="14">
        <v>211.79</v>
      </c>
      <c r="D90" s="15">
        <v>243557.82</v>
      </c>
      <c r="E90" s="16">
        <v>381310</v>
      </c>
      <c r="F90" s="10">
        <f t="shared" si="4"/>
        <v>0.56558307181432299</v>
      </c>
      <c r="G90" s="11" t="s">
        <v>298</v>
      </c>
      <c r="H90" s="13">
        <v>953</v>
      </c>
      <c r="I90" s="14">
        <v>222.43</v>
      </c>
      <c r="J90" s="15">
        <v>211976.05</v>
      </c>
      <c r="K90" s="16">
        <v>320604.95</v>
      </c>
      <c r="L90" s="10">
        <f t="shared" si="5"/>
        <v>0.512458364989819</v>
      </c>
      <c r="M90" s="11" t="s">
        <v>298</v>
      </c>
      <c r="N90" s="13">
        <v>989</v>
      </c>
      <c r="O90" s="14">
        <v>222.13</v>
      </c>
      <c r="P90" s="15">
        <v>219682.21</v>
      </c>
      <c r="Q90" s="16">
        <v>321690.84999999998</v>
      </c>
      <c r="R90" s="10">
        <f t="shared" si="6"/>
        <v>0.46434638471635897</v>
      </c>
      <c r="S90" s="11" t="s">
        <v>297</v>
      </c>
      <c r="T90" s="13">
        <v>25</v>
      </c>
      <c r="U90" s="14">
        <v>242.79</v>
      </c>
      <c r="V90" s="15">
        <v>6069.75</v>
      </c>
      <c r="W90" s="16">
        <v>21571.94</v>
      </c>
      <c r="X90" s="17">
        <f t="shared" si="7"/>
        <v>2.5540079904444202</v>
      </c>
    </row>
    <row r="91" spans="1:24" ht="11.25" customHeight="1">
      <c r="A91" s="12" t="s">
        <v>299</v>
      </c>
      <c r="B91" s="13">
        <v>2197</v>
      </c>
      <c r="C91" s="14">
        <v>256.31</v>
      </c>
      <c r="D91" s="15">
        <v>563106.29</v>
      </c>
      <c r="E91" s="16">
        <v>758311.5</v>
      </c>
      <c r="F91" s="10">
        <f t="shared" si="4"/>
        <v>0.34665783967712399</v>
      </c>
      <c r="G91" s="11" t="s">
        <v>299</v>
      </c>
      <c r="H91" s="13">
        <v>5670</v>
      </c>
      <c r="I91" s="14">
        <v>235.16</v>
      </c>
      <c r="J91" s="15">
        <v>1333355.1599999999</v>
      </c>
      <c r="K91" s="16">
        <v>1897994.08</v>
      </c>
      <c r="L91" s="10">
        <f t="shared" si="5"/>
        <v>0.42347225775914099</v>
      </c>
      <c r="M91" s="11" t="s">
        <v>299</v>
      </c>
      <c r="N91" s="13">
        <v>5826</v>
      </c>
      <c r="O91" s="14">
        <v>232.49</v>
      </c>
      <c r="P91" s="15">
        <v>1354497.89</v>
      </c>
      <c r="Q91" s="16">
        <v>2098236.92</v>
      </c>
      <c r="R91" s="10">
        <f t="shared" si="6"/>
        <v>0.54908836365924496</v>
      </c>
      <c r="S91" s="11" t="s">
        <v>298</v>
      </c>
      <c r="T91" s="13">
        <v>1521</v>
      </c>
      <c r="U91" s="14">
        <v>232.78</v>
      </c>
      <c r="V91" s="15">
        <v>354051.5</v>
      </c>
      <c r="W91" s="16">
        <v>505969.06</v>
      </c>
      <c r="X91" s="17">
        <f t="shared" si="7"/>
        <v>0.42908322659274101</v>
      </c>
    </row>
    <row r="92" spans="1:24" ht="11.25" customHeight="1">
      <c r="A92" s="12" t="s">
        <v>300</v>
      </c>
      <c r="B92" s="13">
        <v>105</v>
      </c>
      <c r="C92" s="14">
        <v>326.06</v>
      </c>
      <c r="D92" s="15">
        <v>34236.01</v>
      </c>
      <c r="E92" s="16">
        <v>59625.36</v>
      </c>
      <c r="F92" s="10">
        <f t="shared" si="4"/>
        <v>0.74159780885681503</v>
      </c>
      <c r="G92" s="11" t="s">
        <v>300</v>
      </c>
      <c r="H92" s="13">
        <v>104</v>
      </c>
      <c r="I92" s="14">
        <v>326.06</v>
      </c>
      <c r="J92" s="15">
        <v>33909.97</v>
      </c>
      <c r="K92" s="16">
        <v>60971.38</v>
      </c>
      <c r="L92" s="10">
        <f t="shared" si="5"/>
        <v>0.79803697850514199</v>
      </c>
      <c r="M92" s="11" t="s">
        <v>300</v>
      </c>
      <c r="N92" s="13">
        <v>132</v>
      </c>
      <c r="O92" s="14">
        <v>326.06</v>
      </c>
      <c r="P92" s="15">
        <v>43039.55</v>
      </c>
      <c r="Q92" s="16">
        <v>88606.32</v>
      </c>
      <c r="R92" s="10">
        <f t="shared" si="6"/>
        <v>1.0587185507283401</v>
      </c>
      <c r="S92" s="11" t="s">
        <v>299</v>
      </c>
      <c r="T92" s="13">
        <v>6232</v>
      </c>
      <c r="U92" s="14">
        <v>231.82</v>
      </c>
      <c r="V92" s="15">
        <v>1444689.42</v>
      </c>
      <c r="W92" s="16">
        <v>2104496</v>
      </c>
      <c r="X92" s="17">
        <f t="shared" si="7"/>
        <v>0.45671171316531101</v>
      </c>
    </row>
    <row r="93" spans="1:24" ht="11.25" customHeight="1">
      <c r="A93" s="12" t="s">
        <v>301</v>
      </c>
      <c r="B93" s="13">
        <v>86</v>
      </c>
      <c r="C93" s="14">
        <v>449.85</v>
      </c>
      <c r="D93" s="15">
        <v>38686.870000000003</v>
      </c>
      <c r="E93" s="16">
        <v>71965.22</v>
      </c>
      <c r="F93" s="10">
        <f t="shared" si="4"/>
        <v>0.86019752954943096</v>
      </c>
      <c r="G93" s="11" t="s">
        <v>301</v>
      </c>
      <c r="H93" s="13">
        <v>117</v>
      </c>
      <c r="I93" s="14">
        <v>449.85</v>
      </c>
      <c r="J93" s="15">
        <v>52632.14</v>
      </c>
      <c r="K93" s="16">
        <v>96137.1</v>
      </c>
      <c r="L93" s="10">
        <f t="shared" si="5"/>
        <v>0.82658542859933104</v>
      </c>
      <c r="M93" s="11" t="s">
        <v>301</v>
      </c>
      <c r="N93" s="13">
        <v>156</v>
      </c>
      <c r="O93" s="14">
        <v>447.31</v>
      </c>
      <c r="P93" s="15">
        <v>69780.570000000007</v>
      </c>
      <c r="Q93" s="16">
        <v>140305.15</v>
      </c>
      <c r="R93" s="10">
        <f t="shared" si="6"/>
        <v>1.0106621370390101</v>
      </c>
      <c r="S93" s="11" t="s">
        <v>301</v>
      </c>
      <c r="T93" s="13">
        <v>28</v>
      </c>
      <c r="U93" s="14">
        <v>446.35</v>
      </c>
      <c r="V93" s="15">
        <v>12497.7</v>
      </c>
      <c r="W93" s="16">
        <v>22955.09</v>
      </c>
      <c r="X93" s="17">
        <f t="shared" si="7"/>
        <v>0.83674516110964403</v>
      </c>
    </row>
    <row r="94" spans="1:24" ht="11.25" customHeight="1">
      <c r="A94" s="12" t="s">
        <v>302</v>
      </c>
      <c r="B94" s="13">
        <v>57</v>
      </c>
      <c r="C94" s="14">
        <v>870.71</v>
      </c>
      <c r="D94" s="15">
        <v>49630.559999999998</v>
      </c>
      <c r="E94" s="16">
        <v>84027.65</v>
      </c>
      <c r="F94" s="10">
        <f t="shared" si="4"/>
        <v>0.69306270169024897</v>
      </c>
      <c r="G94" s="11" t="s">
        <v>302</v>
      </c>
      <c r="H94" s="13">
        <v>51</v>
      </c>
      <c r="I94" s="14">
        <v>854.29</v>
      </c>
      <c r="J94" s="15">
        <v>43568.66</v>
      </c>
      <c r="K94" s="16">
        <v>73788.39</v>
      </c>
      <c r="L94" s="10">
        <f t="shared" si="5"/>
        <v>0.693611646536754</v>
      </c>
      <c r="M94" s="11" t="s">
        <v>302</v>
      </c>
      <c r="N94" s="13">
        <v>199</v>
      </c>
      <c r="O94" s="14">
        <v>851.24</v>
      </c>
      <c r="P94" s="15">
        <v>169396.96</v>
      </c>
      <c r="Q94" s="16">
        <v>321941.52</v>
      </c>
      <c r="R94" s="10">
        <f t="shared" si="6"/>
        <v>0.90051533392334804</v>
      </c>
      <c r="S94" s="11" t="s">
        <v>302</v>
      </c>
      <c r="T94" s="13">
        <v>240</v>
      </c>
      <c r="U94" s="14">
        <v>860.12</v>
      </c>
      <c r="V94" s="15">
        <v>206429.84</v>
      </c>
      <c r="W94" s="16">
        <v>361744.88</v>
      </c>
      <c r="X94" s="17">
        <f t="shared" si="7"/>
        <v>0.75238657356901495</v>
      </c>
    </row>
    <row r="95" spans="1:24" ht="11.25" customHeight="1">
      <c r="A95" s="12" t="s">
        <v>303</v>
      </c>
      <c r="B95" s="13">
        <v>199</v>
      </c>
      <c r="C95" s="14">
        <v>202.41</v>
      </c>
      <c r="D95" s="15">
        <v>40279.839999999997</v>
      </c>
      <c r="E95" s="16">
        <v>67596.509999999995</v>
      </c>
      <c r="F95" s="10">
        <f t="shared" si="4"/>
        <v>0.67817225689079197</v>
      </c>
      <c r="G95" s="11" t="s">
        <v>303</v>
      </c>
      <c r="H95" s="13">
        <v>751</v>
      </c>
      <c r="I95" s="14">
        <v>201.72</v>
      </c>
      <c r="J95" s="15">
        <v>151488.14000000001</v>
      </c>
      <c r="K95" s="16">
        <v>254154.22</v>
      </c>
      <c r="L95" s="10">
        <f t="shared" si="5"/>
        <v>0.67771694866674004</v>
      </c>
      <c r="M95" s="11" t="s">
        <v>303</v>
      </c>
      <c r="N95" s="13">
        <v>1761</v>
      </c>
      <c r="O95" s="14">
        <v>199.08</v>
      </c>
      <c r="P95" s="15">
        <v>350582.95</v>
      </c>
      <c r="Q95" s="16">
        <v>722848.03</v>
      </c>
      <c r="R95" s="10">
        <f t="shared" si="6"/>
        <v>1.0618459340364399</v>
      </c>
      <c r="S95" s="11" t="s">
        <v>303</v>
      </c>
      <c r="T95" s="13">
        <v>1683</v>
      </c>
      <c r="U95" s="14">
        <v>199.08</v>
      </c>
      <c r="V95" s="15">
        <v>335054.56</v>
      </c>
      <c r="W95" s="16">
        <v>674594.76</v>
      </c>
      <c r="X95" s="17">
        <f t="shared" si="7"/>
        <v>1.01338778973789</v>
      </c>
    </row>
    <row r="96" spans="1:24" ht="11.25" customHeight="1">
      <c r="A96" s="12" t="s">
        <v>304</v>
      </c>
      <c r="B96" s="13">
        <v>20</v>
      </c>
      <c r="C96" s="14">
        <v>336.15</v>
      </c>
      <c r="D96" s="15">
        <v>6723.08</v>
      </c>
      <c r="E96" s="16">
        <v>11004</v>
      </c>
      <c r="F96" s="10">
        <f t="shared" si="4"/>
        <v>0.63674982299779304</v>
      </c>
      <c r="G96" s="11" t="s">
        <v>304</v>
      </c>
      <c r="H96" s="13">
        <v>45</v>
      </c>
      <c r="I96" s="14">
        <v>336.15</v>
      </c>
      <c r="J96" s="15">
        <v>15126.93</v>
      </c>
      <c r="K96" s="16">
        <v>24832.92</v>
      </c>
      <c r="L96" s="10">
        <f t="shared" si="5"/>
        <v>0.64163647217247599</v>
      </c>
      <c r="M96" s="11" t="s">
        <v>304</v>
      </c>
      <c r="N96" s="13">
        <v>51</v>
      </c>
      <c r="O96" s="14">
        <v>336.15</v>
      </c>
      <c r="P96" s="15">
        <v>17143.86</v>
      </c>
      <c r="Q96" s="16">
        <v>30935.45</v>
      </c>
      <c r="R96" s="10">
        <f t="shared" si="6"/>
        <v>0.80446235561886303</v>
      </c>
      <c r="S96" s="11" t="s">
        <v>304</v>
      </c>
      <c r="T96" s="13">
        <v>35</v>
      </c>
      <c r="U96" s="14">
        <v>336.15</v>
      </c>
      <c r="V96" s="15">
        <v>11765.37</v>
      </c>
      <c r="W96" s="16">
        <v>19360.93</v>
      </c>
      <c r="X96" s="17">
        <f t="shared" si="7"/>
        <v>0.64558615666145602</v>
      </c>
    </row>
    <row r="97" spans="1:32" ht="12.75" customHeight="1">
      <c r="A97" s="12" t="s">
        <v>305</v>
      </c>
      <c r="B97" s="13">
        <v>42</v>
      </c>
      <c r="C97" s="14">
        <v>465.57</v>
      </c>
      <c r="D97" s="15">
        <v>19553.89</v>
      </c>
      <c r="E97" s="16">
        <v>33391</v>
      </c>
      <c r="F97" s="10">
        <f t="shared" si="4"/>
        <v>0.70763975863626105</v>
      </c>
      <c r="G97" s="11" t="s">
        <v>305</v>
      </c>
      <c r="H97" s="13">
        <v>18</v>
      </c>
      <c r="I97" s="14">
        <v>465.57</v>
      </c>
      <c r="J97" s="15">
        <v>8380.24</v>
      </c>
      <c r="K97" s="16">
        <v>15172.76</v>
      </c>
      <c r="L97" s="10">
        <f t="shared" si="5"/>
        <v>0.81054003226637905</v>
      </c>
      <c r="M97" s="11" t="s">
        <v>305</v>
      </c>
      <c r="N97" s="13">
        <v>52</v>
      </c>
      <c r="O97" s="14">
        <v>465.57</v>
      </c>
      <c r="P97" s="15">
        <v>24209.56</v>
      </c>
      <c r="Q97" s="16">
        <v>40056.9</v>
      </c>
      <c r="R97" s="10">
        <f t="shared" si="6"/>
        <v>0.65459017016418297</v>
      </c>
      <c r="S97" s="11" t="s">
        <v>305</v>
      </c>
      <c r="T97" s="13">
        <v>23</v>
      </c>
      <c r="U97" s="14">
        <v>465.57</v>
      </c>
      <c r="V97" s="15">
        <v>10708.09</v>
      </c>
      <c r="W97" s="16">
        <v>19473.05</v>
      </c>
      <c r="X97" s="17">
        <f t="shared" si="7"/>
        <v>0.81853626557117098</v>
      </c>
    </row>
    <row r="98" spans="1:32">
      <c r="A98" s="20" t="s">
        <v>306</v>
      </c>
      <c r="B98" s="21">
        <v>58</v>
      </c>
      <c r="C98" s="22">
        <v>854.56</v>
      </c>
      <c r="D98" s="23">
        <v>49564.54</v>
      </c>
      <c r="E98" s="24">
        <v>76056.179999999993</v>
      </c>
      <c r="F98" s="10">
        <f t="shared" si="4"/>
        <v>0.53448776080641502</v>
      </c>
      <c r="G98" s="25" t="s">
        <v>306</v>
      </c>
      <c r="H98" s="21">
        <v>23</v>
      </c>
      <c r="I98" s="22">
        <v>854.56</v>
      </c>
      <c r="J98" s="23">
        <v>19654.91</v>
      </c>
      <c r="K98" s="24">
        <v>33382.589999999997</v>
      </c>
      <c r="L98" s="10">
        <f t="shared" si="5"/>
        <v>0.69843514928330896</v>
      </c>
      <c r="M98" s="25" t="s">
        <v>306</v>
      </c>
      <c r="N98" s="21">
        <v>77</v>
      </c>
      <c r="O98" s="22">
        <v>854.56</v>
      </c>
      <c r="P98" s="23">
        <v>65801.2</v>
      </c>
      <c r="Q98" s="24">
        <v>112196.85</v>
      </c>
      <c r="R98" s="10">
        <f t="shared" si="6"/>
        <v>0.70508820507832703</v>
      </c>
      <c r="S98" s="25" t="s">
        <v>306</v>
      </c>
      <c r="T98" s="21">
        <v>7</v>
      </c>
      <c r="U98" s="22">
        <v>854.56</v>
      </c>
      <c r="V98" s="23">
        <v>5981.93</v>
      </c>
      <c r="W98" s="24">
        <v>10451.299999999999</v>
      </c>
      <c r="X98" s="17">
        <f t="shared" si="7"/>
        <v>0.74714515214989097</v>
      </c>
    </row>
    <row r="99" spans="1:32" ht="13.8">
      <c r="A99" s="26" t="s">
        <v>307</v>
      </c>
      <c r="B99" s="27"/>
      <c r="C99" s="28"/>
      <c r="D99" s="29">
        <v>7132540.7599999998</v>
      </c>
      <c r="E99" s="30">
        <v>11366500.18</v>
      </c>
      <c r="F99" s="31">
        <f t="shared" si="4"/>
        <v>0.59361166833345902</v>
      </c>
      <c r="G99" s="28" t="s">
        <v>308</v>
      </c>
      <c r="H99" s="32"/>
      <c r="I99" s="28"/>
      <c r="J99" s="29">
        <v>11733148.1</v>
      </c>
      <c r="K99" s="30">
        <v>18413116.609999999</v>
      </c>
      <c r="L99" s="52">
        <f t="shared" si="5"/>
        <v>0.56932448589820495</v>
      </c>
      <c r="M99" s="32" t="s">
        <v>308</v>
      </c>
      <c r="N99" s="32"/>
      <c r="O99" s="32"/>
      <c r="P99" s="29">
        <v>13244917.449999999</v>
      </c>
      <c r="Q99" s="30">
        <v>22314626.18</v>
      </c>
      <c r="R99" s="52">
        <f t="shared" si="6"/>
        <v>0.68476898887731497</v>
      </c>
      <c r="S99" s="32" t="s">
        <v>308</v>
      </c>
      <c r="T99" s="32"/>
      <c r="U99" s="32"/>
      <c r="V99" s="29">
        <v>14253966.23</v>
      </c>
      <c r="W99" s="30">
        <v>23512520.010000002</v>
      </c>
      <c r="X99" s="53">
        <f t="shared" si="7"/>
        <v>0.64954228392331503</v>
      </c>
      <c r="Y99" s="58"/>
      <c r="Z99" s="58"/>
      <c r="AA99" s="58"/>
      <c r="AB99" s="58"/>
      <c r="AC99" s="58"/>
      <c r="AD99" s="58"/>
      <c r="AE99" s="58"/>
      <c r="AF99" s="58"/>
    </row>
    <row r="100" spans="1:32" ht="13.8">
      <c r="A100" s="33" t="s">
        <v>309</v>
      </c>
      <c r="B100" s="27"/>
      <c r="C100" s="28"/>
      <c r="D100" s="29">
        <f>D99/1.2</f>
        <v>5943783.9666666696</v>
      </c>
      <c r="E100" s="29">
        <f>E99/1.2</f>
        <v>9472083.4833333306</v>
      </c>
      <c r="F100" s="31">
        <f t="shared" si="4"/>
        <v>0.59361166833345902</v>
      </c>
      <c r="G100" s="28" t="s">
        <v>308</v>
      </c>
      <c r="H100" s="32"/>
      <c r="I100" s="28"/>
      <c r="J100" s="29">
        <f>J99/1.2</f>
        <v>9777623.4166666698</v>
      </c>
      <c r="K100" s="29">
        <f>K99/1.2</f>
        <v>15344263.8416667</v>
      </c>
      <c r="L100" s="31">
        <f t="shared" si="5"/>
        <v>0.56932448589820495</v>
      </c>
      <c r="M100" s="32" t="s">
        <v>308</v>
      </c>
      <c r="N100" s="32"/>
      <c r="O100" s="32"/>
      <c r="P100" s="29">
        <f>P99/1.2</f>
        <v>11037431.2083333</v>
      </c>
      <c r="Q100" s="29">
        <f>Q99/1.2</f>
        <v>18595521.8166667</v>
      </c>
      <c r="R100" s="31">
        <f t="shared" si="6"/>
        <v>0.68476898887731497</v>
      </c>
      <c r="S100" s="54"/>
      <c r="T100" s="32"/>
      <c r="U100" s="32"/>
      <c r="V100" s="29">
        <f>V99/1.2</f>
        <v>11878305.1916667</v>
      </c>
      <c r="W100" s="29">
        <f>W99/1.2</f>
        <v>19593766.675000001</v>
      </c>
      <c r="X100" s="53">
        <f t="shared" si="7"/>
        <v>0.64954228392331503</v>
      </c>
    </row>
    <row r="101" spans="1:32" ht="13.8">
      <c r="A101" s="34" t="s">
        <v>310</v>
      </c>
      <c r="B101" s="35"/>
      <c r="C101" s="35"/>
      <c r="D101" s="36">
        <f>D100+J100</f>
        <v>15721407.383333299</v>
      </c>
      <c r="E101" s="29">
        <f>E100+K100</f>
        <v>24816347.324999999</v>
      </c>
      <c r="F101" s="37">
        <f t="shared" si="4"/>
        <v>0.57850672779515</v>
      </c>
      <c r="G101" s="38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55"/>
    </row>
    <row r="102" spans="1:32" ht="13.8">
      <c r="A102" s="39" t="s">
        <v>311</v>
      </c>
      <c r="B102" s="40"/>
      <c r="C102" s="40"/>
      <c r="D102" s="41">
        <f>P100+V100</f>
        <v>22915736.399999999</v>
      </c>
      <c r="E102" s="42">
        <f>Q100+W100</f>
        <v>38189288.491666697</v>
      </c>
      <c r="F102" s="43">
        <f t="shared" si="4"/>
        <v>0.66650932900705995</v>
      </c>
      <c r="G102" s="44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56"/>
    </row>
    <row r="103" spans="1:32" ht="13.8">
      <c r="A103" s="39" t="s">
        <v>312</v>
      </c>
      <c r="B103" s="40"/>
      <c r="C103" s="40"/>
      <c r="D103" s="45">
        <f>D101+D102</f>
        <v>38637143.783333302</v>
      </c>
      <c r="E103" s="46">
        <f>E101+E102</f>
        <v>63005635.8166667</v>
      </c>
      <c r="F103" s="47">
        <f t="shared" si="4"/>
        <v>0.63070117630809497</v>
      </c>
      <c r="G103" s="44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56"/>
    </row>
    <row r="104" spans="1:32" ht="13.8">
      <c r="A104" s="48" t="s">
        <v>313</v>
      </c>
      <c r="B104" s="49"/>
      <c r="C104" s="49"/>
      <c r="D104" s="50">
        <f>D100/$D$103</f>
        <v>0.153836008168663</v>
      </c>
      <c r="E104" s="51"/>
      <c r="F104" s="51"/>
      <c r="G104" s="49"/>
      <c r="H104" s="49"/>
      <c r="I104" s="49"/>
      <c r="J104" s="50">
        <f>J100/$D$103</f>
        <v>0.25306279034229201</v>
      </c>
      <c r="K104" s="49"/>
      <c r="L104" s="49"/>
      <c r="M104" s="49"/>
      <c r="N104" s="49"/>
      <c r="O104" s="49"/>
      <c r="P104" s="50">
        <f>P100/$D$103</f>
        <v>0.28566892185996601</v>
      </c>
      <c r="Q104" s="49"/>
      <c r="R104" s="49"/>
      <c r="S104" s="49"/>
      <c r="T104" s="49"/>
      <c r="U104" s="49"/>
      <c r="V104" s="50">
        <f>V100/$D$103</f>
        <v>0.30743227962907899</v>
      </c>
      <c r="W104" s="49"/>
      <c r="X104" s="57"/>
    </row>
  </sheetData>
  <sortState xmlns:xlrd2="http://schemas.microsoft.com/office/spreadsheetml/2017/richdata2" ref="A13:F100">
    <sortCondition ref="A13"/>
  </sortState>
  <mergeCells count="28">
    <mergeCell ref="W6:W8"/>
    <mergeCell ref="X6:X8"/>
    <mergeCell ref="R6:R8"/>
    <mergeCell ref="S6:S8"/>
    <mergeCell ref="T6:T8"/>
    <mergeCell ref="U6:U8"/>
    <mergeCell ref="V6:V8"/>
    <mergeCell ref="M6:M8"/>
    <mergeCell ref="N6:N8"/>
    <mergeCell ref="O6:O8"/>
    <mergeCell ref="P6:P8"/>
    <mergeCell ref="Q6:Q8"/>
    <mergeCell ref="B5:F5"/>
    <mergeCell ref="H5:L5"/>
    <mergeCell ref="N5:R5"/>
    <mergeCell ref="T5:X5"/>
    <mergeCell ref="A5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ageMargins left="0.39370078740157499" right="0.39370078740157499" top="0.39370078740157499" bottom="0.39370078740157499" header="0" footer="0"/>
  <pageSetup paperSize="9" fitToHeight="0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Параметры проекта</vt:lpstr>
      <vt:lpstr>Исх (Данные)</vt:lpstr>
      <vt:lpstr>Финансовая модель</vt:lpstr>
      <vt:lpstr>Продажи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Хозяин</cp:lastModifiedBy>
  <dcterms:created xsi:type="dcterms:W3CDTF">2006-09-28T05:33:00Z</dcterms:created>
  <dcterms:modified xsi:type="dcterms:W3CDTF">2025-11-04T07:59:45Z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B7C1F0688BCA4704BB859733A64500D3_12</vt:lpwstr>
  </property>
  <property fmtid="{D5CDD505-2E9C-101B-9397-08002B2CF9AE}" pid="3" name="KSOProductBuildVer">
    <vt:lpwstr>1049-12.2.0.22549</vt:lpwstr>
  </property>
</Properties>
</file>