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oris\OneDrive\Рабочий стол\"/>
    </mc:Choice>
  </mc:AlternateContent>
  <xr:revisionPtr revIDLastSave="0" documentId="13_ncr:1_{EBC2BDA4-59AD-47F2-8696-2016BD85DC21}" xr6:coauthVersionLast="47" xr6:coauthVersionMax="47" xr10:uidLastSave="{00000000-0000-0000-0000-000000000000}"/>
  <bookViews>
    <workbookView xWindow="-120" yWindow="-120" windowWidth="38640" windowHeight="21120" activeTab="5" xr2:uid="{00000000-000D-0000-FFFF-FFFF00000000}"/>
  </bookViews>
  <sheets>
    <sheet name="Показатели проекта" sheetId="6" r:id="rId1"/>
    <sheet name="Анализ чувствительности проекта" sheetId="7" r:id="rId2"/>
    <sheet name="Финмодель" sheetId="2" r:id="rId3"/>
    <sheet name="всп расчеты" sheetId="3" r:id="rId4"/>
    <sheet name="исх данные" sheetId="4" r:id="rId5"/>
    <sheet name="исх данные Инвестирование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5" l="1"/>
  <c r="Y72" i="2" l="1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T72" i="2"/>
  <c r="U72" i="2"/>
  <c r="V72" i="2"/>
  <c r="W72" i="2"/>
  <c r="X72" i="2"/>
  <c r="S72" i="2"/>
  <c r="D43" i="7"/>
  <c r="D28" i="7"/>
  <c r="L77" i="2"/>
  <c r="M77" i="2"/>
  <c r="R72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M72" i="2"/>
  <c r="N72" i="2"/>
  <c r="O72" i="2"/>
  <c r="P72" i="2"/>
  <c r="Q72" i="2"/>
  <c r="L72" i="2"/>
  <c r="J41" i="7" l="1"/>
  <c r="J40" i="7"/>
  <c r="J39" i="7"/>
  <c r="J38" i="7"/>
  <c r="J37" i="7"/>
  <c r="J36" i="7"/>
  <c r="J35" i="7"/>
  <c r="J26" i="7"/>
  <c r="J25" i="7"/>
  <c r="J24" i="7"/>
  <c r="J23" i="7"/>
  <c r="J22" i="7"/>
  <c r="J21" i="7"/>
  <c r="J20" i="7"/>
  <c r="D41" i="7"/>
  <c r="D40" i="7"/>
  <c r="D39" i="7"/>
  <c r="D36" i="7"/>
  <c r="D35" i="7"/>
  <c r="D37" i="7"/>
  <c r="B3" i="7"/>
  <c r="D26" i="7"/>
  <c r="D25" i="7"/>
  <c r="D24" i="7"/>
  <c r="D21" i="7"/>
  <c r="D20" i="7"/>
  <c r="D22" i="7"/>
  <c r="D34" i="4"/>
  <c r="F10" i="2"/>
  <c r="G10" i="2" s="1"/>
  <c r="H10" i="2" s="1"/>
  <c r="I10" i="2" s="1"/>
  <c r="J10" i="2" s="1"/>
  <c r="K10" i="2" s="1"/>
  <c r="J96" i="2"/>
  <c r="I96" i="2"/>
  <c r="H96" i="2"/>
  <c r="G96" i="2"/>
  <c r="F96" i="2"/>
  <c r="AA4" i="3"/>
  <c r="AM4" i="3" s="1"/>
  <c r="Z4" i="3"/>
  <c r="AL4" i="3" s="1"/>
  <c r="Y4" i="3"/>
  <c r="AK4" i="3" s="1"/>
  <c r="X4" i="3"/>
  <c r="AJ4" i="3" s="1"/>
  <c r="W4" i="3"/>
  <c r="AI4" i="3" s="1"/>
  <c r="V4" i="3"/>
  <c r="AH4" i="3" s="1"/>
  <c r="U4" i="3"/>
  <c r="AG4" i="3" s="1"/>
  <c r="T4" i="3"/>
  <c r="AF4" i="3" s="1"/>
  <c r="S4" i="3"/>
  <c r="AE4" i="3" s="1"/>
  <c r="R4" i="3"/>
  <c r="AD4" i="3" s="1"/>
  <c r="Q4" i="3"/>
  <c r="AC4" i="3" s="1"/>
  <c r="P4" i="3"/>
  <c r="AB4" i="3" s="1"/>
  <c r="P2" i="3"/>
  <c r="AB2" i="3" s="1"/>
  <c r="K61" i="2"/>
  <c r="J61" i="2"/>
  <c r="I61" i="2"/>
  <c r="H61" i="2"/>
  <c r="G61" i="2"/>
  <c r="F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F33" i="2"/>
  <c r="G33" i="2" s="1"/>
  <c r="H33" i="2" s="1"/>
  <c r="I33" i="2" s="1"/>
  <c r="I70" i="2" s="1"/>
  <c r="F23" i="2"/>
  <c r="G23" i="2" s="1"/>
  <c r="H23" i="2" s="1"/>
  <c r="I23" i="2" s="1"/>
  <c r="I62" i="2" s="1"/>
  <c r="F24" i="2"/>
  <c r="G24" i="2" s="1"/>
  <c r="H24" i="2" s="1"/>
  <c r="I24" i="2" s="1"/>
  <c r="J24" i="2" s="1"/>
  <c r="K24" i="2" s="1"/>
  <c r="K63" i="2" s="1"/>
  <c r="F31" i="2"/>
  <c r="G31" i="2" s="1"/>
  <c r="H31" i="2" s="1"/>
  <c r="I31" i="2" s="1"/>
  <c r="I69" i="2" s="1"/>
  <c r="F30" i="2"/>
  <c r="G30" i="2" s="1"/>
  <c r="H30" i="2" s="1"/>
  <c r="I30" i="2" s="1"/>
  <c r="J30" i="2" s="1"/>
  <c r="K30" i="2" s="1"/>
  <c r="K68" i="2" s="1"/>
  <c r="F27" i="2"/>
  <c r="G27" i="2" s="1"/>
  <c r="H27" i="2" s="1"/>
  <c r="I27" i="2" s="1"/>
  <c r="I66" i="2" s="1"/>
  <c r="F28" i="2"/>
  <c r="G28" i="2" s="1"/>
  <c r="H28" i="2" s="1"/>
  <c r="I28" i="2" s="1"/>
  <c r="F26" i="2"/>
  <c r="G26" i="2" s="1"/>
  <c r="H26" i="2" s="1"/>
  <c r="I26" i="2" s="1"/>
  <c r="J26" i="2" s="1"/>
  <c r="J65" i="2" s="1"/>
  <c r="F11" i="2"/>
  <c r="G11" i="2" s="1"/>
  <c r="H11" i="2" s="1"/>
  <c r="I11" i="2" s="1"/>
  <c r="I58" i="2" s="1"/>
  <c r="AC4" i="2"/>
  <c r="AO4" i="2" s="1"/>
  <c r="AB4" i="2"/>
  <c r="AN4" i="2" s="1"/>
  <c r="AA4" i="2"/>
  <c r="AM4" i="2" s="1"/>
  <c r="Z4" i="2"/>
  <c r="AL4" i="2" s="1"/>
  <c r="Y4" i="2"/>
  <c r="AK4" i="2" s="1"/>
  <c r="X4" i="2"/>
  <c r="AJ4" i="2" s="1"/>
  <c r="W4" i="2"/>
  <c r="AI4" i="2" s="1"/>
  <c r="V4" i="2"/>
  <c r="AH4" i="2" s="1"/>
  <c r="U4" i="2"/>
  <c r="AG4" i="2" s="1"/>
  <c r="T4" i="2"/>
  <c r="AF4" i="2" s="1"/>
  <c r="S4" i="2"/>
  <c r="AE4" i="2" s="1"/>
  <c r="R4" i="2"/>
  <c r="AD4" i="2" s="1"/>
  <c r="R2" i="2"/>
  <c r="AD2" i="2" s="1"/>
  <c r="L24" i="2" l="1"/>
  <c r="L63" i="2" s="1"/>
  <c r="L30" i="2"/>
  <c r="M30" i="2" s="1"/>
  <c r="I67" i="2"/>
  <c r="G57" i="2"/>
  <c r="G67" i="2"/>
  <c r="G58" i="2"/>
  <c r="I68" i="2"/>
  <c r="G69" i="2"/>
  <c r="G65" i="2"/>
  <c r="G62" i="2"/>
  <c r="I63" i="2"/>
  <c r="F57" i="2"/>
  <c r="H58" i="2"/>
  <c r="H62" i="2"/>
  <c r="F63" i="2"/>
  <c r="J63" i="2"/>
  <c r="H65" i="2"/>
  <c r="F66" i="2"/>
  <c r="H67" i="2"/>
  <c r="F68" i="2"/>
  <c r="J68" i="2"/>
  <c r="H69" i="2"/>
  <c r="F70" i="2"/>
  <c r="G63" i="2"/>
  <c r="I65" i="2"/>
  <c r="G66" i="2"/>
  <c r="G68" i="2"/>
  <c r="G70" i="2"/>
  <c r="F58" i="2"/>
  <c r="F62" i="2"/>
  <c r="H63" i="2"/>
  <c r="F65" i="2"/>
  <c r="H66" i="2"/>
  <c r="F67" i="2"/>
  <c r="H68" i="2"/>
  <c r="F69" i="2"/>
  <c r="H70" i="2"/>
  <c r="J11" i="2"/>
  <c r="J58" i="2" s="1"/>
  <c r="K26" i="2"/>
  <c r="J31" i="2"/>
  <c r="J69" i="2" s="1"/>
  <c r="J33" i="2"/>
  <c r="J70" i="2" s="1"/>
  <c r="J28" i="2"/>
  <c r="J67" i="2" s="1"/>
  <c r="J23" i="2"/>
  <c r="J62" i="2" s="1"/>
  <c r="J27" i="2"/>
  <c r="J66" i="2" s="1"/>
  <c r="N27" i="2"/>
  <c r="G35" i="2"/>
  <c r="H35" i="2"/>
  <c r="I35" i="2"/>
  <c r="F35" i="2"/>
  <c r="G12" i="2"/>
  <c r="G15" i="2" s="1"/>
  <c r="G59" i="2" s="1"/>
  <c r="F12" i="2"/>
  <c r="M24" i="2" l="1"/>
  <c r="M63" i="2" s="1"/>
  <c r="L68" i="2"/>
  <c r="K65" i="2"/>
  <c r="L26" i="2"/>
  <c r="F16" i="2"/>
  <c r="F60" i="2" s="1"/>
  <c r="J35" i="2"/>
  <c r="I57" i="2"/>
  <c r="H57" i="2"/>
  <c r="O27" i="2"/>
  <c r="N66" i="2"/>
  <c r="K23" i="2"/>
  <c r="K28" i="2"/>
  <c r="K33" i="2"/>
  <c r="K70" i="2" s="1"/>
  <c r="K31" i="2"/>
  <c r="K11" i="2"/>
  <c r="K58" i="2" s="1"/>
  <c r="J57" i="2"/>
  <c r="N28" i="2"/>
  <c r="N30" i="2"/>
  <c r="M68" i="2"/>
  <c r="N26" i="2"/>
  <c r="N24" i="2"/>
  <c r="O24" i="2" s="1"/>
  <c r="K27" i="2"/>
  <c r="G16" i="2"/>
  <c r="G60" i="2" s="1"/>
  <c r="H12" i="2"/>
  <c r="H16" i="2" s="1"/>
  <c r="H60" i="2" s="1"/>
  <c r="I12" i="2"/>
  <c r="I15" i="2" s="1"/>
  <c r="I59" i="2" s="1"/>
  <c r="F15" i="2"/>
  <c r="F59" i="2" s="1"/>
  <c r="E6" i="4"/>
  <c r="E8" i="4" s="1"/>
  <c r="G77" i="2"/>
  <c r="G79" i="2" s="1"/>
  <c r="H77" i="2"/>
  <c r="H79" i="2" s="1"/>
  <c r="I77" i="2"/>
  <c r="I79" i="2" s="1"/>
  <c r="J77" i="2"/>
  <c r="J79" i="2" s="1"/>
  <c r="F77" i="2"/>
  <c r="K66" i="2" l="1"/>
  <c r="L27" i="2"/>
  <c r="F74" i="2"/>
  <c r="K67" i="2"/>
  <c r="L28" i="2"/>
  <c r="M26" i="2"/>
  <c r="M65" i="2" s="1"/>
  <c r="L65" i="2"/>
  <c r="K69" i="2"/>
  <c r="L31" i="2"/>
  <c r="K77" i="2"/>
  <c r="K79" i="2" s="1"/>
  <c r="K62" i="2"/>
  <c r="L23" i="2"/>
  <c r="N63" i="2"/>
  <c r="O30" i="2"/>
  <c r="N68" i="2"/>
  <c r="O28" i="2"/>
  <c r="N67" i="2"/>
  <c r="T31" i="2"/>
  <c r="K57" i="2"/>
  <c r="L33" i="2"/>
  <c r="K35" i="2"/>
  <c r="J12" i="2"/>
  <c r="J16" i="2" s="1"/>
  <c r="J60" i="2" s="1"/>
  <c r="O26" i="2"/>
  <c r="N65" i="2"/>
  <c r="T28" i="2"/>
  <c r="P27" i="2"/>
  <c r="O66" i="2"/>
  <c r="H15" i="2"/>
  <c r="H59" i="2" s="1"/>
  <c r="I16" i="2"/>
  <c r="I60" i="2" s="1"/>
  <c r="L96" i="2"/>
  <c r="K96" i="2"/>
  <c r="D11" i="3"/>
  <c r="F49" i="2"/>
  <c r="M27" i="2" l="1"/>
  <c r="M66" i="2" s="1"/>
  <c r="L66" i="2"/>
  <c r="L67" i="2"/>
  <c r="M28" i="2"/>
  <c r="M67" i="2" s="1"/>
  <c r="M31" i="2"/>
  <c r="L69" i="2"/>
  <c r="L62" i="2"/>
  <c r="M23" i="2"/>
  <c r="K12" i="2"/>
  <c r="P28" i="2"/>
  <c r="O67" i="2"/>
  <c r="P24" i="2"/>
  <c r="O63" i="2"/>
  <c r="J15" i="2"/>
  <c r="J59" i="2" s="1"/>
  <c r="Q27" i="2"/>
  <c r="P66" i="2"/>
  <c r="U28" i="2"/>
  <c r="T67" i="2"/>
  <c r="M33" i="2"/>
  <c r="L70" i="2"/>
  <c r="L35" i="2"/>
  <c r="U31" i="2"/>
  <c r="T69" i="2"/>
  <c r="P30" i="2"/>
  <c r="O68" i="2"/>
  <c r="P26" i="2"/>
  <c r="O65" i="2"/>
  <c r="AM79" i="2"/>
  <c r="AF79" i="2"/>
  <c r="N31" i="2" l="1"/>
  <c r="M69" i="2"/>
  <c r="M62" i="2"/>
  <c r="N23" i="2"/>
  <c r="Q66" i="2"/>
  <c r="R27" i="2"/>
  <c r="Q24" i="2"/>
  <c r="P63" i="2"/>
  <c r="K15" i="2"/>
  <c r="K59" i="2" s="1"/>
  <c r="K16" i="2"/>
  <c r="K60" i="2" s="1"/>
  <c r="Q26" i="2"/>
  <c r="P65" i="2"/>
  <c r="Q30" i="2"/>
  <c r="P68" i="2"/>
  <c r="N33" i="2"/>
  <c r="M70" i="2"/>
  <c r="M35" i="2"/>
  <c r="V28" i="2"/>
  <c r="U67" i="2"/>
  <c r="Q28" i="2"/>
  <c r="P67" i="2"/>
  <c r="V31" i="2"/>
  <c r="U69" i="2"/>
  <c r="P79" i="2"/>
  <c r="AI79" i="2"/>
  <c r="AG79" i="2"/>
  <c r="AO79" i="2"/>
  <c r="AK79" i="2"/>
  <c r="W79" i="2"/>
  <c r="V79" i="2"/>
  <c r="S79" i="2"/>
  <c r="R79" i="2"/>
  <c r="N79" i="2"/>
  <c r="F79" i="2"/>
  <c r="M79" i="2"/>
  <c r="AD79" i="2"/>
  <c r="AL79" i="2"/>
  <c r="F18" i="2"/>
  <c r="N62" i="2" l="1"/>
  <c r="O23" i="2"/>
  <c r="Q67" i="2"/>
  <c r="R28" i="2"/>
  <c r="O31" i="2"/>
  <c r="N69" i="2"/>
  <c r="D27" i="3"/>
  <c r="D22" i="3"/>
  <c r="V23" i="2"/>
  <c r="V62" i="2" s="1"/>
  <c r="W28" i="2"/>
  <c r="V67" i="2"/>
  <c r="Q63" i="2"/>
  <c r="R24" i="2"/>
  <c r="Q68" i="2"/>
  <c r="R30" i="2"/>
  <c r="S27" i="2"/>
  <c r="R66" i="2"/>
  <c r="W31" i="2"/>
  <c r="V69" i="2"/>
  <c r="O33" i="2"/>
  <c r="N70" i="2"/>
  <c r="N35" i="2"/>
  <c r="Q65" i="2"/>
  <c r="R26" i="2"/>
  <c r="AJ79" i="2"/>
  <c r="O79" i="2"/>
  <c r="Z79" i="2"/>
  <c r="L79" i="2"/>
  <c r="Y79" i="2"/>
  <c r="AB79" i="2"/>
  <c r="U79" i="2"/>
  <c r="Q79" i="2"/>
  <c r="X79" i="2"/>
  <c r="AC79" i="2"/>
  <c r="T79" i="2"/>
  <c r="AN79" i="2"/>
  <c r="AE79" i="2"/>
  <c r="AA79" i="2"/>
  <c r="AH79" i="2"/>
  <c r="G18" i="2"/>
  <c r="D24" i="3" l="1"/>
  <c r="P23" i="2"/>
  <c r="O62" i="2"/>
  <c r="S28" i="2"/>
  <c r="S67" i="2" s="1"/>
  <c r="R67" i="2"/>
  <c r="P31" i="2"/>
  <c r="O69" i="2"/>
  <c r="W23" i="2"/>
  <c r="W62" i="2" s="1"/>
  <c r="S26" i="2"/>
  <c r="R65" i="2"/>
  <c r="P33" i="2"/>
  <c r="O70" i="2"/>
  <c r="O35" i="2"/>
  <c r="T27" i="2"/>
  <c r="S66" i="2"/>
  <c r="S30" i="2"/>
  <c r="R68" i="2"/>
  <c r="X28" i="2"/>
  <c r="W67" i="2"/>
  <c r="X31" i="2"/>
  <c r="W69" i="2"/>
  <c r="S24" i="2"/>
  <c r="R63" i="2"/>
  <c r="G20" i="2"/>
  <c r="G37" i="2" s="1"/>
  <c r="H18" i="2"/>
  <c r="F20" i="2"/>
  <c r="F37" i="2" s="1"/>
  <c r="P62" i="2" l="1"/>
  <c r="Q23" i="2"/>
  <c r="P69" i="2"/>
  <c r="Q31" i="2"/>
  <c r="X23" i="2"/>
  <c r="X62" i="2" s="1"/>
  <c r="Q33" i="2"/>
  <c r="P70" i="2"/>
  <c r="P35" i="2"/>
  <c r="Y31" i="2"/>
  <c r="X69" i="2"/>
  <c r="T30" i="2"/>
  <c r="S68" i="2"/>
  <c r="U27" i="2"/>
  <c r="T66" i="2"/>
  <c r="T26" i="2"/>
  <c r="S65" i="2"/>
  <c r="T24" i="2"/>
  <c r="S63" i="2"/>
  <c r="Y28" i="2"/>
  <c r="X67" i="2"/>
  <c r="F101" i="2"/>
  <c r="H20" i="2"/>
  <c r="H37" i="2" s="1"/>
  <c r="I18" i="2"/>
  <c r="R23" i="2" l="1"/>
  <c r="Q62" i="2"/>
  <c r="Q69" i="2"/>
  <c r="R31" i="2"/>
  <c r="Y23" i="2"/>
  <c r="Y62" i="2" s="1"/>
  <c r="Z28" i="2"/>
  <c r="Y67" i="2"/>
  <c r="Q70" i="2"/>
  <c r="R33" i="2"/>
  <c r="Q35" i="2"/>
  <c r="U26" i="2"/>
  <c r="T65" i="2"/>
  <c r="U30" i="2"/>
  <c r="T68" i="2"/>
  <c r="U24" i="2"/>
  <c r="T63" i="2"/>
  <c r="V27" i="2"/>
  <c r="U66" i="2"/>
  <c r="Z31" i="2"/>
  <c r="Y69" i="2"/>
  <c r="D10" i="3"/>
  <c r="F98" i="2"/>
  <c r="I20" i="2"/>
  <c r="I37" i="2" s="1"/>
  <c r="J18" i="2"/>
  <c r="R62" i="2" l="1"/>
  <c r="S23" i="2"/>
  <c r="R69" i="2"/>
  <c r="S31" i="2"/>
  <c r="S69" i="2" s="1"/>
  <c r="Z23" i="2"/>
  <c r="Z62" i="2" s="1"/>
  <c r="F99" i="2"/>
  <c r="W27" i="2"/>
  <c r="V66" i="2"/>
  <c r="AA28" i="2"/>
  <c r="Z67" i="2"/>
  <c r="V30" i="2"/>
  <c r="U68" i="2"/>
  <c r="S33" i="2"/>
  <c r="R70" i="2"/>
  <c r="R35" i="2"/>
  <c r="AA31" i="2"/>
  <c r="Z69" i="2"/>
  <c r="V24" i="2"/>
  <c r="U63" i="2"/>
  <c r="V26" i="2"/>
  <c r="U65" i="2"/>
  <c r="J20" i="2"/>
  <c r="J37" i="2" s="1"/>
  <c r="K18" i="2"/>
  <c r="S62" i="2" l="1"/>
  <c r="T23" i="2"/>
  <c r="AA23" i="2"/>
  <c r="AA62" i="2" s="1"/>
  <c r="T33" i="2"/>
  <c r="S70" i="2"/>
  <c r="S35" i="2"/>
  <c r="X27" i="2"/>
  <c r="W66" i="2"/>
  <c r="AB31" i="2"/>
  <c r="AA69" i="2"/>
  <c r="W26" i="2"/>
  <c r="V65" i="2"/>
  <c r="W30" i="2"/>
  <c r="V68" i="2"/>
  <c r="AB28" i="2"/>
  <c r="AA67" i="2"/>
  <c r="W24" i="2"/>
  <c r="V63" i="2"/>
  <c r="K20" i="2"/>
  <c r="K37" i="2" s="1"/>
  <c r="T62" i="2" l="1"/>
  <c r="U23" i="2"/>
  <c r="U62" i="2" s="1"/>
  <c r="AB23" i="2"/>
  <c r="AB62" i="2" s="1"/>
  <c r="AC28" i="2"/>
  <c r="AB67" i="2"/>
  <c r="X26" i="2"/>
  <c r="W65" i="2"/>
  <c r="Y27" i="2"/>
  <c r="X66" i="2"/>
  <c r="U33" i="2"/>
  <c r="T70" i="2"/>
  <c r="T35" i="2"/>
  <c r="X24" i="2"/>
  <c r="W63" i="2"/>
  <c r="X30" i="2"/>
  <c r="W68" i="2"/>
  <c r="AC31" i="2"/>
  <c r="AB69" i="2"/>
  <c r="AC23" i="2" l="1"/>
  <c r="AC62" i="2" s="1"/>
  <c r="AD31" i="2"/>
  <c r="AC69" i="2"/>
  <c r="V33" i="2"/>
  <c r="U70" i="2"/>
  <c r="U35" i="2"/>
  <c r="Y26" i="2"/>
  <c r="X65" i="2"/>
  <c r="Y24" i="2"/>
  <c r="X63" i="2"/>
  <c r="Y30" i="2"/>
  <c r="X68" i="2"/>
  <c r="Z27" i="2"/>
  <c r="Y66" i="2"/>
  <c r="AD28" i="2"/>
  <c r="AC67" i="2"/>
  <c r="AD23" i="2" l="1"/>
  <c r="AD62" i="2" s="1"/>
  <c r="AA27" i="2"/>
  <c r="Z66" i="2"/>
  <c r="AE31" i="2"/>
  <c r="AD69" i="2"/>
  <c r="AE28" i="2"/>
  <c r="AD67" i="2"/>
  <c r="Z30" i="2"/>
  <c r="Y68" i="2"/>
  <c r="W33" i="2"/>
  <c r="V70" i="2"/>
  <c r="V35" i="2"/>
  <c r="Z24" i="2"/>
  <c r="Y63" i="2"/>
  <c r="Z26" i="2"/>
  <c r="Y65" i="2"/>
  <c r="AE23" i="2" l="1"/>
  <c r="AE62" i="2" s="1"/>
  <c r="X33" i="2"/>
  <c r="W70" i="2"/>
  <c r="W35" i="2"/>
  <c r="AF28" i="2"/>
  <c r="AE67" i="2"/>
  <c r="AF31" i="2"/>
  <c r="AE69" i="2"/>
  <c r="AB27" i="2"/>
  <c r="AA66" i="2"/>
  <c r="AA24" i="2"/>
  <c r="Z63" i="2"/>
  <c r="AA26" i="2"/>
  <c r="Z65" i="2"/>
  <c r="AA30" i="2"/>
  <c r="Z68" i="2"/>
  <c r="AF23" i="2" l="1"/>
  <c r="AF62" i="2" s="1"/>
  <c r="AB26" i="2"/>
  <c r="AA65" i="2"/>
  <c r="Y33" i="2"/>
  <c r="X70" i="2"/>
  <c r="X35" i="2"/>
  <c r="AC27" i="2"/>
  <c r="AB66" i="2"/>
  <c r="AG28" i="2"/>
  <c r="AF67" i="2"/>
  <c r="AB30" i="2"/>
  <c r="AA68" i="2"/>
  <c r="AB24" i="2"/>
  <c r="AA63" i="2"/>
  <c r="AG31" i="2"/>
  <c r="AF69" i="2"/>
  <c r="AG23" i="2"/>
  <c r="AG62" i="2" s="1"/>
  <c r="Z33" i="2" l="1"/>
  <c r="Y70" i="2"/>
  <c r="Y35" i="2"/>
  <c r="AC24" i="2"/>
  <c r="AB63" i="2"/>
  <c r="AD27" i="2"/>
  <c r="AC66" i="2"/>
  <c r="AH31" i="2"/>
  <c r="AG69" i="2"/>
  <c r="AC26" i="2"/>
  <c r="AB65" i="2"/>
  <c r="AC30" i="2"/>
  <c r="AB68" i="2"/>
  <c r="AH28" i="2"/>
  <c r="AG67" i="2"/>
  <c r="AH23" i="2"/>
  <c r="AH62" i="2" s="1"/>
  <c r="AD30" i="2" l="1"/>
  <c r="AC68" i="2"/>
  <c r="AI31" i="2"/>
  <c r="AH69" i="2"/>
  <c r="AA33" i="2"/>
  <c r="Z70" i="2"/>
  <c r="Z35" i="2"/>
  <c r="AI28" i="2"/>
  <c r="AH67" i="2"/>
  <c r="AD26" i="2"/>
  <c r="AC65" i="2"/>
  <c r="AE27" i="2"/>
  <c r="AD66" i="2"/>
  <c r="AD24" i="2"/>
  <c r="AC63" i="2"/>
  <c r="AI23" i="2"/>
  <c r="AI62" i="2" s="1"/>
  <c r="AE30" i="2" l="1"/>
  <c r="AD68" i="2"/>
  <c r="AF27" i="2"/>
  <c r="AE66" i="2"/>
  <c r="AJ28" i="2"/>
  <c r="AI67" i="2"/>
  <c r="AB33" i="2"/>
  <c r="AA70" i="2"/>
  <c r="AA35" i="2"/>
  <c r="AJ31" i="2"/>
  <c r="AI69" i="2"/>
  <c r="AE24" i="2"/>
  <c r="AD63" i="2"/>
  <c r="AE26" i="2"/>
  <c r="AD65" i="2"/>
  <c r="AJ23" i="2"/>
  <c r="AJ62" i="2" s="1"/>
  <c r="AF26" i="2" l="1"/>
  <c r="AE65" i="2"/>
  <c r="AC33" i="2"/>
  <c r="AB70" i="2"/>
  <c r="AB35" i="2"/>
  <c r="AG27" i="2"/>
  <c r="AF66" i="2"/>
  <c r="AK31" i="2"/>
  <c r="AJ69" i="2"/>
  <c r="AK28" i="2"/>
  <c r="AJ67" i="2"/>
  <c r="AF30" i="2"/>
  <c r="AE68" i="2"/>
  <c r="AF24" i="2"/>
  <c r="AE63" i="2"/>
  <c r="AK23" i="2"/>
  <c r="AK62" i="2" s="1"/>
  <c r="AG26" i="2" l="1"/>
  <c r="AF65" i="2"/>
  <c r="AG30" i="2"/>
  <c r="AF68" i="2"/>
  <c r="AD33" i="2"/>
  <c r="AC70" i="2"/>
  <c r="AC35" i="2"/>
  <c r="AG24" i="2"/>
  <c r="AF63" i="2"/>
  <c r="AL28" i="2"/>
  <c r="AK67" i="2"/>
  <c r="AL31" i="2"/>
  <c r="AK69" i="2"/>
  <c r="AH27" i="2"/>
  <c r="AG66" i="2"/>
  <c r="AL23" i="2"/>
  <c r="AL62" i="2" s="1"/>
  <c r="AM31" i="2" l="1"/>
  <c r="AL69" i="2"/>
  <c r="AE33" i="2"/>
  <c r="AD70" i="2"/>
  <c r="AD35" i="2"/>
  <c r="AH26" i="2"/>
  <c r="AG65" i="2"/>
  <c r="AH24" i="2"/>
  <c r="AG63" i="2"/>
  <c r="AI27" i="2"/>
  <c r="AH66" i="2"/>
  <c r="AM28" i="2"/>
  <c r="AL67" i="2"/>
  <c r="AH30" i="2"/>
  <c r="AG68" i="2"/>
  <c r="AM23" i="2"/>
  <c r="AM62" i="2" s="1"/>
  <c r="AJ27" i="2" l="1"/>
  <c r="AI66" i="2"/>
  <c r="AN31" i="2"/>
  <c r="AM69" i="2"/>
  <c r="AI26" i="2"/>
  <c r="AH65" i="2"/>
  <c r="AI30" i="2"/>
  <c r="AH68" i="2"/>
  <c r="AN28" i="2"/>
  <c r="AM67" i="2"/>
  <c r="AF33" i="2"/>
  <c r="AE70" i="2"/>
  <c r="AE35" i="2"/>
  <c r="AI24" i="2"/>
  <c r="AH63" i="2"/>
  <c r="AN23" i="2"/>
  <c r="AN62" i="2" s="1"/>
  <c r="AG33" i="2" l="1"/>
  <c r="AF70" i="2"/>
  <c r="AF35" i="2"/>
  <c r="AJ30" i="2"/>
  <c r="AI68" i="2"/>
  <c r="AO31" i="2"/>
  <c r="AO69" i="2" s="1"/>
  <c r="AN69" i="2"/>
  <c r="AJ24" i="2"/>
  <c r="AI63" i="2"/>
  <c r="AO28" i="2"/>
  <c r="AO67" i="2" s="1"/>
  <c r="AN67" i="2"/>
  <c r="AJ26" i="2"/>
  <c r="AI65" i="2"/>
  <c r="AK27" i="2"/>
  <c r="AJ66" i="2"/>
  <c r="AO23" i="2"/>
  <c r="AO62" i="2" l="1"/>
  <c r="AK26" i="2"/>
  <c r="AJ65" i="2"/>
  <c r="AH33" i="2"/>
  <c r="AG70" i="2"/>
  <c r="AG35" i="2"/>
  <c r="AK30" i="2"/>
  <c r="AJ68" i="2"/>
  <c r="AL27" i="2"/>
  <c r="AK66" i="2"/>
  <c r="AK24" i="2"/>
  <c r="AJ63" i="2"/>
  <c r="AM27" i="2" l="1"/>
  <c r="AL66" i="2"/>
  <c r="AI33" i="2"/>
  <c r="AH70" i="2"/>
  <c r="AH35" i="2"/>
  <c r="AL26" i="2"/>
  <c r="AK65" i="2"/>
  <c r="AL24" i="2"/>
  <c r="AK63" i="2"/>
  <c r="AL30" i="2"/>
  <c r="AK68" i="2"/>
  <c r="AM30" i="2" l="1"/>
  <c r="AL68" i="2"/>
  <c r="AJ33" i="2"/>
  <c r="AI70" i="2"/>
  <c r="AI35" i="2"/>
  <c r="AM26" i="2"/>
  <c r="AL65" i="2"/>
  <c r="AN27" i="2"/>
  <c r="AM66" i="2"/>
  <c r="AM24" i="2"/>
  <c r="AL63" i="2"/>
  <c r="AN30" i="2" l="1"/>
  <c r="AM68" i="2"/>
  <c r="AN24" i="2"/>
  <c r="AM63" i="2"/>
  <c r="AN26" i="2"/>
  <c r="AM65" i="2"/>
  <c r="AK33" i="2"/>
  <c r="AJ70" i="2"/>
  <c r="AJ35" i="2"/>
  <c r="AO27" i="2"/>
  <c r="AO66" i="2" s="1"/>
  <c r="AN66" i="2"/>
  <c r="AO30" i="2" l="1"/>
  <c r="AO68" i="2" s="1"/>
  <c r="AN68" i="2"/>
  <c r="AL33" i="2"/>
  <c r="AK70" i="2"/>
  <c r="AK35" i="2"/>
  <c r="AO24" i="2"/>
  <c r="AN63" i="2"/>
  <c r="AO26" i="2"/>
  <c r="AO65" i="2" s="1"/>
  <c r="AN65" i="2"/>
  <c r="AM33" i="2" l="1"/>
  <c r="AL70" i="2"/>
  <c r="AL35" i="2"/>
  <c r="AO63" i="2"/>
  <c r="AN33" i="2" l="1"/>
  <c r="AM70" i="2"/>
  <c r="AM35" i="2"/>
  <c r="AO33" i="2" l="1"/>
  <c r="AN70" i="2"/>
  <c r="AN35" i="2"/>
  <c r="AO70" i="2" l="1"/>
  <c r="AO35" i="2"/>
  <c r="S80" i="2" l="1"/>
  <c r="AH80" i="2" l="1"/>
  <c r="D12" i="3" l="1"/>
  <c r="D14" i="3" s="1"/>
  <c r="F39" i="2" s="1"/>
  <c r="G74" i="2" s="1"/>
  <c r="E27" i="3" s="1"/>
  <c r="F86" i="2"/>
  <c r="F88" i="2" s="1"/>
  <c r="F92" i="2" s="1"/>
  <c r="F93" i="2" s="1"/>
  <c r="G91" i="2" s="1"/>
  <c r="E22" i="3" l="1"/>
  <c r="E24" i="3"/>
  <c r="E9" i="3"/>
  <c r="F42" i="2" l="1"/>
  <c r="G83" i="2" l="1"/>
  <c r="G98" i="2"/>
  <c r="G101" i="2"/>
  <c r="F46" i="2"/>
  <c r="F50" i="2" s="1"/>
  <c r="F52" i="2" s="1"/>
  <c r="G99" i="2" l="1"/>
  <c r="G49" i="2"/>
  <c r="D20" i="3"/>
  <c r="E11" i="3"/>
  <c r="E10" i="3"/>
  <c r="G86" i="2"/>
  <c r="G88" i="2" s="1"/>
  <c r="G92" i="2" s="1"/>
  <c r="G93" i="2" s="1"/>
  <c r="H91" i="2" s="1"/>
  <c r="E12" i="3" l="1"/>
  <c r="E14" i="3" s="1"/>
  <c r="G39" i="2" l="1"/>
  <c r="H74" i="2" s="1"/>
  <c r="F27" i="3" s="1"/>
  <c r="E15" i="3"/>
  <c r="F9" i="3"/>
  <c r="F22" i="3" l="1"/>
  <c r="F24" i="3"/>
  <c r="G42" i="2"/>
  <c r="H83" i="2" l="1"/>
  <c r="H98" i="2"/>
  <c r="H101" i="2"/>
  <c r="G46" i="2"/>
  <c r="G50" i="2" s="1"/>
  <c r="G52" i="2" s="1"/>
  <c r="H99" i="2" l="1"/>
  <c r="H49" i="2"/>
  <c r="E20" i="3"/>
  <c r="F11" i="3"/>
  <c r="F10" i="3"/>
  <c r="H86" i="2"/>
  <c r="H88" i="2" s="1"/>
  <c r="H92" i="2" s="1"/>
  <c r="H93" i="2" s="1"/>
  <c r="I91" i="2" s="1"/>
  <c r="F12" i="3" l="1"/>
  <c r="F14" i="3" s="1"/>
  <c r="H39" i="2" l="1"/>
  <c r="I74" i="2" s="1"/>
  <c r="G27" i="3" s="1"/>
  <c r="F15" i="3"/>
  <c r="G9" i="3"/>
  <c r="H42" i="2" l="1"/>
  <c r="H46" i="2" s="1"/>
  <c r="H50" i="2" s="1"/>
  <c r="H52" i="2" s="1"/>
  <c r="G22" i="3"/>
  <c r="G24" i="3"/>
  <c r="I49" i="2" l="1"/>
  <c r="F20" i="3"/>
  <c r="G11" i="3" l="1"/>
  <c r="I83" i="2"/>
  <c r="I98" i="2"/>
  <c r="I101" i="2"/>
  <c r="I99" i="2" l="1"/>
  <c r="I86" i="2"/>
  <c r="I88" i="2" s="1"/>
  <c r="I92" i="2" s="1"/>
  <c r="I93" i="2" s="1"/>
  <c r="J91" i="2" s="1"/>
  <c r="G10" i="3"/>
  <c r="G12" i="3" s="1"/>
  <c r="G14" i="3" s="1"/>
  <c r="I39" i="2" l="1"/>
  <c r="J74" i="2" s="1"/>
  <c r="H27" i="3" s="1"/>
  <c r="G15" i="3"/>
  <c r="H9" i="3"/>
  <c r="J83" i="2" l="1"/>
  <c r="H24" i="3"/>
  <c r="H22" i="3"/>
  <c r="I42" i="2"/>
  <c r="I46" i="2" s="1"/>
  <c r="I50" i="2" s="1"/>
  <c r="I52" i="2" s="1"/>
  <c r="J98" i="2"/>
  <c r="J101" i="2"/>
  <c r="J99" i="2" l="1"/>
  <c r="J49" i="2"/>
  <c r="G20" i="3"/>
  <c r="H11" i="3"/>
  <c r="H10" i="3"/>
  <c r="J86" i="2"/>
  <c r="J88" i="2" s="1"/>
  <c r="J92" i="2" s="1"/>
  <c r="J93" i="2" s="1"/>
  <c r="K91" i="2" s="1"/>
  <c r="H12" i="3" l="1"/>
  <c r="H14" i="3" s="1"/>
  <c r="J39" i="2" l="1"/>
  <c r="K74" i="2" s="1"/>
  <c r="I27" i="3" s="1"/>
  <c r="H15" i="3"/>
  <c r="I9" i="3"/>
  <c r="J42" i="2" l="1"/>
  <c r="J46" i="2" s="1"/>
  <c r="J50" i="2" s="1"/>
  <c r="J52" i="2" s="1"/>
  <c r="I24" i="3"/>
  <c r="I22" i="3"/>
  <c r="K83" i="2"/>
  <c r="K98" i="2"/>
  <c r="K99" i="2" s="1"/>
  <c r="K101" i="2"/>
  <c r="K49" i="2" l="1"/>
  <c r="H20" i="3"/>
  <c r="I10" i="3"/>
  <c r="K86" i="2"/>
  <c r="K88" i="2" s="1"/>
  <c r="K92" i="2" s="1"/>
  <c r="K93" i="2" s="1"/>
  <c r="L91" i="2" s="1"/>
  <c r="I11" i="3"/>
  <c r="I12" i="3" l="1"/>
  <c r="J9" i="3" l="1"/>
  <c r="I14" i="3"/>
  <c r="K39" i="2" l="1"/>
  <c r="K42" i="2" s="1"/>
  <c r="I15" i="3"/>
  <c r="K46" i="2" l="1"/>
  <c r="K50" i="2" s="1"/>
  <c r="K52" i="2" s="1"/>
  <c r="L49" i="2" l="1"/>
  <c r="I20" i="3"/>
  <c r="E10" i="4"/>
  <c r="J11" i="3" l="1"/>
  <c r="D16" i="4"/>
  <c r="AK10" i="2" s="1"/>
  <c r="V10" i="2" l="1"/>
  <c r="Y10" i="2"/>
  <c r="AM10" i="2"/>
  <c r="L10" i="2"/>
  <c r="AD10" i="2"/>
  <c r="O10" i="2"/>
  <c r="X10" i="2"/>
  <c r="AJ10" i="2"/>
  <c r="Z10" i="2"/>
  <c r="P10" i="2"/>
  <c r="D18" i="4"/>
  <c r="AI10" i="2"/>
  <c r="AN10" i="2"/>
  <c r="AF10" i="2"/>
  <c r="AB10" i="2"/>
  <c r="AL10" i="2"/>
  <c r="AE10" i="2"/>
  <c r="AH10" i="2"/>
  <c r="W10" i="2"/>
  <c r="U10" i="2"/>
  <c r="N10" i="2"/>
  <c r="AO10" i="2"/>
  <c r="Q10" i="2"/>
  <c r="AA10" i="2"/>
  <c r="R10" i="2"/>
  <c r="S10" i="2"/>
  <c r="T10" i="2"/>
  <c r="M10" i="2"/>
  <c r="AK57" i="2"/>
  <c r="AC10" i="2"/>
  <c r="AG10" i="2"/>
  <c r="R57" i="2" l="1"/>
  <c r="N57" i="2"/>
  <c r="AE57" i="2"/>
  <c r="AN57" i="2"/>
  <c r="Z57" i="2"/>
  <c r="AD57" i="2"/>
  <c r="V57" i="2"/>
  <c r="AG57" i="2"/>
  <c r="M57" i="2"/>
  <c r="AA57" i="2"/>
  <c r="U57" i="2"/>
  <c r="AL57" i="2"/>
  <c r="AI57" i="2"/>
  <c r="AJ57" i="2"/>
  <c r="L57" i="2"/>
  <c r="AC57" i="2"/>
  <c r="T57" i="2"/>
  <c r="Q57" i="2"/>
  <c r="W57" i="2"/>
  <c r="AB57" i="2"/>
  <c r="R11" i="2"/>
  <c r="R58" i="2" s="1"/>
  <c r="AN11" i="2"/>
  <c r="AN58" i="2" s="1"/>
  <c r="AC11" i="2"/>
  <c r="AC58" i="2" s="1"/>
  <c r="AI11" i="2"/>
  <c r="AI58" i="2" s="1"/>
  <c r="V11" i="2"/>
  <c r="V58" i="2" s="1"/>
  <c r="O11" i="2"/>
  <c r="O58" i="2" s="1"/>
  <c r="N11" i="2"/>
  <c r="N58" i="2" s="1"/>
  <c r="S11" i="2"/>
  <c r="S58" i="2" s="1"/>
  <c r="AA11" i="2"/>
  <c r="AA58" i="2" s="1"/>
  <c r="M11" i="2"/>
  <c r="M58" i="2" s="1"/>
  <c r="U11" i="2"/>
  <c r="U58" i="2" s="1"/>
  <c r="Q11" i="2"/>
  <c r="Q58" i="2" s="1"/>
  <c r="P11" i="2"/>
  <c r="P58" i="2" s="1"/>
  <c r="AF11" i="2"/>
  <c r="AF58" i="2" s="1"/>
  <c r="AE11" i="2"/>
  <c r="AE58" i="2" s="1"/>
  <c r="AM11" i="2"/>
  <c r="AM58" i="2" s="1"/>
  <c r="AG11" i="2"/>
  <c r="AG58" i="2" s="1"/>
  <c r="Y11" i="2"/>
  <c r="Y58" i="2" s="1"/>
  <c r="X11" i="2"/>
  <c r="X58" i="2" s="1"/>
  <c r="AH11" i="2"/>
  <c r="AH58" i="2" s="1"/>
  <c r="AO11" i="2"/>
  <c r="AO58" i="2" s="1"/>
  <c r="AL11" i="2"/>
  <c r="AL58" i="2" s="1"/>
  <c r="Z11" i="2"/>
  <c r="Z58" i="2" s="1"/>
  <c r="AB11" i="2"/>
  <c r="AB58" i="2" s="1"/>
  <c r="T11" i="2"/>
  <c r="T58" i="2" s="1"/>
  <c r="AD11" i="2"/>
  <c r="AD58" i="2" s="1"/>
  <c r="AK11" i="2"/>
  <c r="L11" i="2"/>
  <c r="L58" i="2" s="1"/>
  <c r="W11" i="2"/>
  <c r="W58" i="2" s="1"/>
  <c r="AJ11" i="2"/>
  <c r="AJ58" i="2" s="1"/>
  <c r="X57" i="2"/>
  <c r="AM57" i="2"/>
  <c r="S57" i="2"/>
  <c r="AH57" i="2"/>
  <c r="P57" i="2"/>
  <c r="Y12" i="2"/>
  <c r="Y57" i="2"/>
  <c r="AO57" i="2"/>
  <c r="AF57" i="2"/>
  <c r="AF12" i="2"/>
  <c r="O57" i="2"/>
  <c r="O12" i="2"/>
  <c r="S12" i="2" l="1"/>
  <c r="AH12" i="2"/>
  <c r="AH16" i="2" s="1"/>
  <c r="AM12" i="2"/>
  <c r="AM15" i="2" s="1"/>
  <c r="L12" i="2"/>
  <c r="L15" i="2" s="1"/>
  <c r="W12" i="2"/>
  <c r="AI12" i="2"/>
  <c r="U12" i="2"/>
  <c r="M12" i="2"/>
  <c r="V12" i="2"/>
  <c r="Z12" i="2"/>
  <c r="AE12" i="2"/>
  <c r="R12" i="2"/>
  <c r="AK58" i="2"/>
  <c r="AK12" i="2"/>
  <c r="AF16" i="2"/>
  <c r="AF15" i="2"/>
  <c r="T12" i="2"/>
  <c r="Y16" i="2"/>
  <c r="Y15" i="2"/>
  <c r="O15" i="2"/>
  <c r="O16" i="2"/>
  <c r="AO12" i="2"/>
  <c r="P12" i="2"/>
  <c r="S16" i="2"/>
  <c r="S15" i="2"/>
  <c r="X12" i="2"/>
  <c r="AB12" i="2"/>
  <c r="Q12" i="2"/>
  <c r="AC12" i="2"/>
  <c r="AJ12" i="2"/>
  <c r="AL12" i="2"/>
  <c r="AA12" i="2"/>
  <c r="AG12" i="2"/>
  <c r="AD12" i="2"/>
  <c r="AN12" i="2"/>
  <c r="N12" i="2"/>
  <c r="AH15" i="2" l="1"/>
  <c r="AM16" i="2"/>
  <c r="AM18" i="2" s="1"/>
  <c r="AM20" i="2" s="1"/>
  <c r="AM37" i="2" s="1"/>
  <c r="L16" i="2"/>
  <c r="L60" i="2" s="1"/>
  <c r="L74" i="2" s="1"/>
  <c r="E28" i="7"/>
  <c r="E43" i="7"/>
  <c r="AE16" i="2"/>
  <c r="AE15" i="2"/>
  <c r="U16" i="2"/>
  <c r="U15" i="2"/>
  <c r="AD16" i="2"/>
  <c r="AD15" i="2"/>
  <c r="AJ16" i="2"/>
  <c r="AJ15" i="2"/>
  <c r="X16" i="2"/>
  <c r="X15" i="2"/>
  <c r="P16" i="2"/>
  <c r="P15" i="2"/>
  <c r="Y60" i="2"/>
  <c r="Y18" i="2"/>
  <c r="Y20" i="2" s="1"/>
  <c r="Y37" i="2" s="1"/>
  <c r="T15" i="2"/>
  <c r="T16" i="2"/>
  <c r="AF60" i="2"/>
  <c r="AF18" i="2"/>
  <c r="AF20" i="2" s="1"/>
  <c r="AF37" i="2" s="1"/>
  <c r="Z16" i="2"/>
  <c r="Z15" i="2"/>
  <c r="AI15" i="2"/>
  <c r="AI16" i="2"/>
  <c r="W15" i="2"/>
  <c r="W16" i="2"/>
  <c r="AN15" i="2"/>
  <c r="AN16" i="2"/>
  <c r="AG16" i="2"/>
  <c r="AG15" i="2"/>
  <c r="V15" i="2"/>
  <c r="V16" i="2"/>
  <c r="C11" i="6"/>
  <c r="AH18" i="2"/>
  <c r="AH20" i="2" s="1"/>
  <c r="AH37" i="2" s="1"/>
  <c r="AH60" i="2"/>
  <c r="AL15" i="2"/>
  <c r="AL16" i="2"/>
  <c r="AB15" i="2"/>
  <c r="AB16" i="2"/>
  <c r="AC16" i="2"/>
  <c r="AC15" i="2"/>
  <c r="AO15" i="2"/>
  <c r="AO16" i="2"/>
  <c r="N15" i="2"/>
  <c r="N16" i="2"/>
  <c r="AA16" i="2"/>
  <c r="AA15" i="2"/>
  <c r="Q16" i="2"/>
  <c r="Q15" i="2"/>
  <c r="S18" i="2"/>
  <c r="S20" i="2" s="1"/>
  <c r="S37" i="2" s="1"/>
  <c r="S60" i="2"/>
  <c r="O60" i="2"/>
  <c r="O18" i="2"/>
  <c r="O20" i="2" s="1"/>
  <c r="O37" i="2" s="1"/>
  <c r="AK15" i="2"/>
  <c r="AK16" i="2"/>
  <c r="R15" i="2"/>
  <c r="R16" i="2"/>
  <c r="M15" i="2"/>
  <c r="M16" i="2"/>
  <c r="AM60" i="2" l="1"/>
  <c r="L18" i="2"/>
  <c r="L20" i="2" s="1"/>
  <c r="L37" i="2" s="1"/>
  <c r="R59" i="2"/>
  <c r="AA59" i="2"/>
  <c r="O59" i="2"/>
  <c r="O74" i="2" s="1"/>
  <c r="W18" i="2"/>
  <c r="W20" i="2" s="1"/>
  <c r="W37" i="2" s="1"/>
  <c r="W60" i="2"/>
  <c r="AJ60" i="2"/>
  <c r="AJ18" i="2"/>
  <c r="AJ20" i="2" s="1"/>
  <c r="AJ37" i="2" s="1"/>
  <c r="M18" i="2"/>
  <c r="M20" i="2" s="1"/>
  <c r="M37" i="2" s="1"/>
  <c r="M60" i="2"/>
  <c r="M74" i="2" s="1"/>
  <c r="K24" i="3" s="1"/>
  <c r="U59" i="2"/>
  <c r="AD59" i="2"/>
  <c r="AO60" i="2"/>
  <c r="AO18" i="2"/>
  <c r="AO20" i="2" s="1"/>
  <c r="AO37" i="2" s="1"/>
  <c r="AN18" i="2"/>
  <c r="AN20" i="2" s="1"/>
  <c r="AN37" i="2" s="1"/>
  <c r="AN60" i="2"/>
  <c r="X18" i="2"/>
  <c r="X20" i="2" s="1"/>
  <c r="X37" i="2" s="1"/>
  <c r="X60" i="2"/>
  <c r="X59" i="2"/>
  <c r="AE60" i="2"/>
  <c r="AE18" i="2"/>
  <c r="AE20" i="2" s="1"/>
  <c r="AE37" i="2" s="1"/>
  <c r="J22" i="3"/>
  <c r="J27" i="3"/>
  <c r="L98" i="2"/>
  <c r="L83" i="2"/>
  <c r="L101" i="2"/>
  <c r="J24" i="3"/>
  <c r="AB18" i="2"/>
  <c r="AB20" i="2" s="1"/>
  <c r="AB37" i="2" s="1"/>
  <c r="AB60" i="2"/>
  <c r="AA18" i="2"/>
  <c r="AA20" i="2" s="1"/>
  <c r="AA37" i="2" s="1"/>
  <c r="AA60" i="2"/>
  <c r="AJ59" i="2"/>
  <c r="P60" i="2"/>
  <c r="P74" i="2" s="1"/>
  <c r="P18" i="2"/>
  <c r="P20" i="2" s="1"/>
  <c r="P37" i="2" s="1"/>
  <c r="AG59" i="2"/>
  <c r="R60" i="2"/>
  <c r="R74" i="2" s="1"/>
  <c r="R18" i="2"/>
  <c r="R20" i="2" s="1"/>
  <c r="R37" i="2" s="1"/>
  <c r="Q60" i="2"/>
  <c r="Q74" i="2" s="1"/>
  <c r="Q18" i="2"/>
  <c r="Q20" i="2" s="1"/>
  <c r="Q37" i="2" s="1"/>
  <c r="N18" i="2"/>
  <c r="N20" i="2" s="1"/>
  <c r="N37" i="2" s="1"/>
  <c r="N60" i="2"/>
  <c r="N74" i="2" s="1"/>
  <c r="AC18" i="2"/>
  <c r="AC20" i="2" s="1"/>
  <c r="AC37" i="2" s="1"/>
  <c r="AC60" i="2"/>
  <c r="AK18" i="2"/>
  <c r="AK20" i="2" s="1"/>
  <c r="AK37" i="2" s="1"/>
  <c r="AK60" i="2"/>
  <c r="AL18" i="2"/>
  <c r="AL20" i="2" s="1"/>
  <c r="AL37" i="2" s="1"/>
  <c r="AL60" i="2"/>
  <c r="V18" i="2"/>
  <c r="V20" i="2" s="1"/>
  <c r="V37" i="2" s="1"/>
  <c r="V60" i="2"/>
  <c r="AG18" i="2"/>
  <c r="AG20" i="2" s="1"/>
  <c r="AG37" i="2" s="1"/>
  <c r="AG60" i="2"/>
  <c r="AI60" i="2"/>
  <c r="AI18" i="2"/>
  <c r="AI20" i="2" s="1"/>
  <c r="AI37" i="2" s="1"/>
  <c r="Z60" i="2"/>
  <c r="Z18" i="2"/>
  <c r="Z20" i="2" s="1"/>
  <c r="Z37" i="2" s="1"/>
  <c r="T60" i="2"/>
  <c r="T18" i="2"/>
  <c r="T20" i="2" s="1"/>
  <c r="T37" i="2" s="1"/>
  <c r="AM59" i="2"/>
  <c r="AD60" i="2"/>
  <c r="AD18" i="2"/>
  <c r="AD20" i="2" s="1"/>
  <c r="AD37" i="2" s="1"/>
  <c r="U18" i="2"/>
  <c r="U20" i="2" s="1"/>
  <c r="U37" i="2" s="1"/>
  <c r="U60" i="2"/>
  <c r="P27" i="3" l="1"/>
  <c r="R98" i="2"/>
  <c r="F28" i="7"/>
  <c r="P98" i="2"/>
  <c r="N27" i="3"/>
  <c r="L24" i="3"/>
  <c r="J10" i="3"/>
  <c r="J12" i="3" s="1"/>
  <c r="L86" i="2"/>
  <c r="L88" i="2" s="1"/>
  <c r="L92" i="2" s="1"/>
  <c r="L93" i="2" s="1"/>
  <c r="M91" i="2" s="1"/>
  <c r="M84" i="2" s="1"/>
  <c r="K11" i="3" s="1"/>
  <c r="M24" i="3"/>
  <c r="O24" i="3"/>
  <c r="F43" i="7"/>
  <c r="M98" i="2"/>
  <c r="M101" i="2"/>
  <c r="N101" i="2" s="1"/>
  <c r="O101" i="2" s="1"/>
  <c r="P101" i="2" s="1"/>
  <c r="Q101" i="2" s="1"/>
  <c r="R101" i="2" s="1"/>
  <c r="K27" i="3"/>
  <c r="K22" i="3"/>
  <c r="L22" i="3" s="1"/>
  <c r="M27" i="3"/>
  <c r="O98" i="2"/>
  <c r="L27" i="3"/>
  <c r="N98" i="2"/>
  <c r="O27" i="3"/>
  <c r="Q98" i="2"/>
  <c r="P24" i="3"/>
  <c r="N24" i="3"/>
  <c r="L99" i="2"/>
  <c r="M22" i="3" l="1"/>
  <c r="N22" i="3" s="1"/>
  <c r="O22" i="3" s="1"/>
  <c r="P22" i="3" s="1"/>
  <c r="M99" i="2"/>
  <c r="N99" i="2" s="1"/>
  <c r="O99" i="2" s="1"/>
  <c r="P99" i="2" s="1"/>
  <c r="Q99" i="2" s="1"/>
  <c r="R99" i="2" s="1"/>
  <c r="K9" i="3"/>
  <c r="J14" i="3"/>
  <c r="M83" i="2"/>
  <c r="K10" i="3" l="1"/>
  <c r="K12" i="3" s="1"/>
  <c r="M86" i="2"/>
  <c r="M88" i="2" s="1"/>
  <c r="M92" i="2" s="1"/>
  <c r="M93" i="2" s="1"/>
  <c r="N91" i="2" s="1"/>
  <c r="N84" i="2" s="1"/>
  <c r="L11" i="3" s="1"/>
  <c r="J15" i="3"/>
  <c r="J18" i="3" s="1"/>
  <c r="L39" i="2"/>
  <c r="L42" i="2" s="1"/>
  <c r="L46" i="2" s="1"/>
  <c r="L50" i="2" s="1"/>
  <c r="L52" i="2" s="1"/>
  <c r="L9" i="3" l="1"/>
  <c r="K14" i="3"/>
  <c r="J20" i="3"/>
  <c r="M49" i="2"/>
  <c r="N83" i="2"/>
  <c r="L10" i="3" l="1"/>
  <c r="L12" i="3" s="1"/>
  <c r="N86" i="2"/>
  <c r="N88" i="2" s="1"/>
  <c r="N92" i="2" s="1"/>
  <c r="N93" i="2" s="1"/>
  <c r="O91" i="2" s="1"/>
  <c r="O84" i="2" s="1"/>
  <c r="M11" i="3" s="1"/>
  <c r="K15" i="3"/>
  <c r="K18" i="3" s="1"/>
  <c r="M39" i="2"/>
  <c r="M42" i="2" s="1"/>
  <c r="M46" i="2" s="1"/>
  <c r="M50" i="2" s="1"/>
  <c r="M52" i="2" s="1"/>
  <c r="M9" i="3" l="1"/>
  <c r="L14" i="3"/>
  <c r="L15" i="3" s="1"/>
  <c r="L18" i="3" s="1"/>
  <c r="N49" i="2"/>
  <c r="K20" i="3"/>
  <c r="O83" i="2"/>
  <c r="N39" i="2"/>
  <c r="N42" i="2" s="1"/>
  <c r="N46" i="2" s="1"/>
  <c r="N50" i="2" s="1"/>
  <c r="O86" i="2" l="1"/>
  <c r="O88" i="2" s="1"/>
  <c r="O92" i="2" s="1"/>
  <c r="O93" i="2" s="1"/>
  <c r="P91" i="2" s="1"/>
  <c r="P84" i="2" s="1"/>
  <c r="N11" i="3" s="1"/>
  <c r="M10" i="3"/>
  <c r="M12" i="3" s="1"/>
  <c r="N52" i="2"/>
  <c r="N9" i="3" l="1"/>
  <c r="M14" i="3"/>
  <c r="O49" i="2"/>
  <c r="L20" i="3"/>
  <c r="P83" i="2"/>
  <c r="O39" i="2" l="1"/>
  <c r="O42" i="2" s="1"/>
  <c r="O46" i="2" s="1"/>
  <c r="O50" i="2" s="1"/>
  <c r="O52" i="2" s="1"/>
  <c r="M15" i="3"/>
  <c r="M18" i="3" s="1"/>
  <c r="P86" i="2"/>
  <c r="P88" i="2" s="1"/>
  <c r="P92" i="2" s="1"/>
  <c r="P93" i="2" s="1"/>
  <c r="Q91" i="2" s="1"/>
  <c r="Q84" i="2" s="1"/>
  <c r="O11" i="3" s="1"/>
  <c r="N10" i="3"/>
  <c r="N12" i="3" s="1"/>
  <c r="O9" i="3" s="1"/>
  <c r="P49" i="2" l="1"/>
  <c r="M20" i="3"/>
  <c r="N14" i="3"/>
  <c r="Q83" i="2"/>
  <c r="Q86" i="2" l="1"/>
  <c r="Q88" i="2" s="1"/>
  <c r="Q92" i="2" s="1"/>
  <c r="Q93" i="2" s="1"/>
  <c r="R91" i="2" s="1"/>
  <c r="R84" i="2" s="1"/>
  <c r="O10" i="3"/>
  <c r="O12" i="3" s="1"/>
  <c r="N15" i="3"/>
  <c r="N18" i="3" s="1"/>
  <c r="P39" i="2"/>
  <c r="P42" i="2" s="1"/>
  <c r="P46" i="2" s="1"/>
  <c r="P50" i="2" s="1"/>
  <c r="P52" i="2" s="1"/>
  <c r="Q49" i="2" l="1"/>
  <c r="N20" i="3"/>
  <c r="P9" i="3"/>
  <c r="O14" i="3"/>
  <c r="P11" i="3"/>
  <c r="R83" i="2"/>
  <c r="O15" i="3" l="1"/>
  <c r="O18" i="3" s="1"/>
  <c r="Q39" i="2"/>
  <c r="Q42" i="2" s="1"/>
  <c r="Q46" i="2" s="1"/>
  <c r="Q50" i="2" s="1"/>
  <c r="Q52" i="2" s="1"/>
  <c r="P10" i="3"/>
  <c r="P12" i="3" s="1"/>
  <c r="R86" i="2"/>
  <c r="R88" i="2" s="1"/>
  <c r="R92" i="2" s="1"/>
  <c r="R93" i="2" s="1"/>
  <c r="S91" i="2" s="1"/>
  <c r="Q9" i="3" l="1"/>
  <c r="P14" i="3"/>
  <c r="R49" i="2"/>
  <c r="O20" i="3"/>
  <c r="P15" i="3" l="1"/>
  <c r="P18" i="3" s="1"/>
  <c r="R39" i="2"/>
  <c r="R42" i="2" l="1"/>
  <c r="R46" i="2" l="1"/>
  <c r="R50" i="2" s="1"/>
  <c r="R52" i="2" s="1"/>
  <c r="S74" i="2"/>
  <c r="S98" i="2" l="1"/>
  <c r="S101" i="2"/>
  <c r="Q22" i="3"/>
  <c r="Q27" i="3"/>
  <c r="Q24" i="3"/>
  <c r="S83" i="2"/>
  <c r="S84" i="2"/>
  <c r="S49" i="2"/>
  <c r="P20" i="3"/>
  <c r="Q11" i="3" l="1"/>
  <c r="S86" i="2"/>
  <c r="S88" i="2" s="1"/>
  <c r="S92" i="2" s="1"/>
  <c r="S93" i="2" s="1"/>
  <c r="T91" i="2" s="1"/>
  <c r="Q10" i="3"/>
  <c r="S99" i="2"/>
  <c r="Q12" i="3" l="1"/>
  <c r="R9" i="3" s="1"/>
  <c r="Q14" i="3" l="1"/>
  <c r="Q15" i="3" s="1"/>
  <c r="Q18" i="3" s="1"/>
  <c r="S39" i="2" l="1"/>
  <c r="S42" i="2" s="1"/>
  <c r="S46" i="2" l="1"/>
  <c r="S50" i="2" s="1"/>
  <c r="S52" i="2" s="1"/>
  <c r="T74" i="2"/>
  <c r="R22" i="3" l="1"/>
  <c r="T98" i="2"/>
  <c r="T101" i="2"/>
  <c r="R27" i="3"/>
  <c r="R24" i="3"/>
  <c r="T84" i="2"/>
  <c r="T83" i="2"/>
  <c r="Q20" i="3"/>
  <c r="T49" i="2"/>
  <c r="T86" i="2" l="1"/>
  <c r="T88" i="2" s="1"/>
  <c r="T92" i="2" s="1"/>
  <c r="T93" i="2" s="1"/>
  <c r="U91" i="2" s="1"/>
  <c r="R10" i="3"/>
  <c r="T99" i="2"/>
  <c r="R11" i="3"/>
  <c r="R12" i="3" l="1"/>
  <c r="S9" i="3" s="1"/>
  <c r="R14" i="3" l="1"/>
  <c r="R15" i="3" s="1"/>
  <c r="R18" i="3" s="1"/>
  <c r="T39" i="2" l="1"/>
  <c r="T42" i="2" s="1"/>
  <c r="T46" i="2" l="1"/>
  <c r="T50" i="2" s="1"/>
  <c r="T52" i="2" s="1"/>
  <c r="U74" i="2"/>
  <c r="U101" i="2" l="1"/>
  <c r="U98" i="2"/>
  <c r="S22" i="3"/>
  <c r="S27" i="3"/>
  <c r="S24" i="3"/>
  <c r="U84" i="2"/>
  <c r="U83" i="2"/>
  <c r="R20" i="3"/>
  <c r="U49" i="2"/>
  <c r="U99" i="2" l="1"/>
  <c r="S10" i="3"/>
  <c r="U86" i="2"/>
  <c r="U88" i="2" s="1"/>
  <c r="U92" i="2" s="1"/>
  <c r="U93" i="2" s="1"/>
  <c r="V91" i="2" s="1"/>
  <c r="S11" i="3"/>
  <c r="S12" i="3" l="1"/>
  <c r="T9" i="3" s="1"/>
  <c r="S14" i="3" l="1"/>
  <c r="S15" i="3" s="1"/>
  <c r="U39" i="2" l="1"/>
  <c r="U42" i="2" s="1"/>
  <c r="V74" i="2"/>
  <c r="U46" i="2" l="1"/>
  <c r="U50" i="2" s="1"/>
  <c r="U52" i="2" s="1"/>
  <c r="V98" i="2"/>
  <c r="V99" i="2" s="1"/>
  <c r="T22" i="3"/>
  <c r="V101" i="2"/>
  <c r="T27" i="3"/>
  <c r="T24" i="3"/>
  <c r="V84" i="2"/>
  <c r="V83" i="2"/>
  <c r="T10" i="3" l="1"/>
  <c r="V86" i="2"/>
  <c r="V88" i="2" s="1"/>
  <c r="V92" i="2" s="1"/>
  <c r="V93" i="2" s="1"/>
  <c r="W91" i="2" s="1"/>
  <c r="T11" i="3"/>
  <c r="S20" i="3"/>
  <c r="V49" i="2"/>
  <c r="T12" i="3" l="1"/>
  <c r="U9" i="3" l="1"/>
  <c r="T14" i="3"/>
  <c r="V39" i="2" l="1"/>
  <c r="T15" i="3"/>
  <c r="W74" i="2" l="1"/>
  <c r="V42" i="2"/>
  <c r="V46" i="2" l="1"/>
  <c r="V50" i="2" s="1"/>
  <c r="V52" i="2" s="1"/>
  <c r="W98" i="2"/>
  <c r="W99" i="2" s="1"/>
  <c r="U22" i="3"/>
  <c r="W101" i="2"/>
  <c r="U27" i="3"/>
  <c r="U24" i="3"/>
  <c r="W84" i="2"/>
  <c r="W83" i="2"/>
  <c r="W86" i="2" l="1"/>
  <c r="W88" i="2" s="1"/>
  <c r="W92" i="2" s="1"/>
  <c r="W93" i="2" s="1"/>
  <c r="X91" i="2" s="1"/>
  <c r="U10" i="3"/>
  <c r="U11" i="3"/>
  <c r="W49" i="2"/>
  <c r="T20" i="3"/>
  <c r="U12" i="3" l="1"/>
  <c r="V9" i="3" l="1"/>
  <c r="U14" i="3"/>
  <c r="W39" i="2" l="1"/>
  <c r="U15" i="3"/>
  <c r="X74" i="2" l="1"/>
  <c r="W42" i="2"/>
  <c r="W46" i="2" s="1"/>
  <c r="W50" i="2" s="1"/>
  <c r="W52" i="2" s="1"/>
  <c r="U20" i="3" l="1"/>
  <c r="X49" i="2"/>
  <c r="V22" i="3"/>
  <c r="X98" i="2"/>
  <c r="X99" i="2" s="1"/>
  <c r="V27" i="3"/>
  <c r="X101" i="2"/>
  <c r="V24" i="3"/>
  <c r="X84" i="2"/>
  <c r="X83" i="2"/>
  <c r="V10" i="3" l="1"/>
  <c r="X86" i="2"/>
  <c r="X88" i="2" s="1"/>
  <c r="X92" i="2" s="1"/>
  <c r="X93" i="2" s="1"/>
  <c r="Y91" i="2" s="1"/>
  <c r="V11" i="3"/>
  <c r="V12" i="3" l="1"/>
  <c r="W9" i="3" l="1"/>
  <c r="V14" i="3"/>
  <c r="V15" i="3" l="1"/>
  <c r="X39" i="2"/>
  <c r="Y74" i="2" l="1"/>
  <c r="X42" i="2"/>
  <c r="X46" i="2" s="1"/>
  <c r="X50" i="2" s="1"/>
  <c r="X52" i="2" s="1"/>
  <c r="Y49" i="2" l="1"/>
  <c r="V20" i="3"/>
  <c r="W27" i="3"/>
  <c r="Y101" i="2"/>
  <c r="W22" i="3"/>
  <c r="Y98" i="2"/>
  <c r="Y99" i="2" s="1"/>
  <c r="W24" i="3"/>
  <c r="Y84" i="2"/>
  <c r="Y83" i="2"/>
  <c r="W10" i="3" l="1"/>
  <c r="Y86" i="2"/>
  <c r="Y88" i="2" s="1"/>
  <c r="Y92" i="2" s="1"/>
  <c r="Y93" i="2" s="1"/>
  <c r="Z91" i="2" s="1"/>
  <c r="W11" i="3"/>
  <c r="W12" i="3" l="1"/>
  <c r="X9" i="3" l="1"/>
  <c r="W14" i="3"/>
  <c r="Y39" i="2" l="1"/>
  <c r="W15" i="3"/>
  <c r="Z74" i="2" l="1"/>
  <c r="Y42" i="2"/>
  <c r="Y46" i="2" s="1"/>
  <c r="Y50" i="2" s="1"/>
  <c r="Y52" i="2" s="1"/>
  <c r="Z49" i="2" l="1"/>
  <c r="W20" i="3"/>
  <c r="Z101" i="2"/>
  <c r="Z98" i="2"/>
  <c r="Z99" i="2" s="1"/>
  <c r="X22" i="3"/>
  <c r="X27" i="3"/>
  <c r="X24" i="3"/>
  <c r="Z84" i="2"/>
  <c r="Z83" i="2"/>
  <c r="X10" i="3" l="1"/>
  <c r="Z86" i="2"/>
  <c r="Z88" i="2" s="1"/>
  <c r="Z92" i="2" s="1"/>
  <c r="Z93" i="2" s="1"/>
  <c r="AA91" i="2" s="1"/>
  <c r="X11" i="3"/>
  <c r="X12" i="3" l="1"/>
  <c r="Y9" i="3" l="1"/>
  <c r="X14" i="3"/>
  <c r="Z39" i="2" l="1"/>
  <c r="X15" i="3"/>
  <c r="AA74" i="2" l="1"/>
  <c r="Z42" i="2"/>
  <c r="Z46" i="2" s="1"/>
  <c r="Z50" i="2" s="1"/>
  <c r="Z52" i="2" s="1"/>
  <c r="AA49" i="2" l="1"/>
  <c r="X20" i="3"/>
  <c r="Y27" i="3"/>
  <c r="AA98" i="2"/>
  <c r="AA99" i="2" s="1"/>
  <c r="AA101" i="2"/>
  <c r="Y22" i="3"/>
  <c r="Y24" i="3"/>
  <c r="AA84" i="2"/>
  <c r="AA83" i="2"/>
  <c r="AA86" i="2" l="1"/>
  <c r="AA88" i="2" s="1"/>
  <c r="AA92" i="2" s="1"/>
  <c r="AA93" i="2" s="1"/>
  <c r="AB91" i="2" s="1"/>
  <c r="Y10" i="3"/>
  <c r="Y11" i="3"/>
  <c r="Y12" i="3" l="1"/>
  <c r="Z9" i="3" l="1"/>
  <c r="Y14" i="3"/>
  <c r="AA39" i="2" l="1"/>
  <c r="Y15" i="3"/>
  <c r="AB74" i="2" l="1"/>
  <c r="AA42" i="2"/>
  <c r="AA46" i="2" s="1"/>
  <c r="AA50" i="2" s="1"/>
  <c r="AA52" i="2" s="1"/>
  <c r="Y20" i="3" l="1"/>
  <c r="AB49" i="2"/>
  <c r="Z22" i="3"/>
  <c r="AB101" i="2"/>
  <c r="AB98" i="2"/>
  <c r="AB99" i="2" s="1"/>
  <c r="Z27" i="3"/>
  <c r="Z24" i="3"/>
  <c r="AB84" i="2"/>
  <c r="AB83" i="2"/>
  <c r="AB86" i="2" l="1"/>
  <c r="AB88" i="2" s="1"/>
  <c r="AB92" i="2" s="1"/>
  <c r="AB93" i="2" s="1"/>
  <c r="AC91" i="2" s="1"/>
  <c r="Z10" i="3"/>
  <c r="Z11" i="3"/>
  <c r="Z12" i="3" l="1"/>
  <c r="AA9" i="3" l="1"/>
  <c r="Z14" i="3"/>
  <c r="Z15" i="3" l="1"/>
  <c r="AB39" i="2"/>
  <c r="AC74" i="2" l="1"/>
  <c r="AB42" i="2"/>
  <c r="AB46" i="2" s="1"/>
  <c r="AB50" i="2" s="1"/>
  <c r="AB52" i="2" s="1"/>
  <c r="Z20" i="3" l="1"/>
  <c r="AC49" i="2"/>
  <c r="AA27" i="3"/>
  <c r="AC98" i="2"/>
  <c r="AC99" i="2" s="1"/>
  <c r="AC101" i="2"/>
  <c r="AA22" i="3"/>
  <c r="AA24" i="3"/>
  <c r="AC84" i="2"/>
  <c r="AC83" i="2"/>
  <c r="AC86" i="2" l="1"/>
  <c r="AC88" i="2" s="1"/>
  <c r="AC92" i="2" s="1"/>
  <c r="AC93" i="2" s="1"/>
  <c r="AD91" i="2" s="1"/>
  <c r="AA10" i="3"/>
  <c r="AA11" i="3"/>
  <c r="AA12" i="3" l="1"/>
  <c r="AB9" i="3" l="1"/>
  <c r="AA14" i="3"/>
  <c r="AA15" i="3" l="1"/>
  <c r="AC39" i="2"/>
  <c r="AD74" i="2" l="1"/>
  <c r="AC42" i="2"/>
  <c r="AC46" i="2" l="1"/>
  <c r="AC50" i="2" s="1"/>
  <c r="AC52" i="2" s="1"/>
  <c r="AD98" i="2"/>
  <c r="AD99" i="2" s="1"/>
  <c r="AB22" i="3"/>
  <c r="AB27" i="3"/>
  <c r="AD101" i="2"/>
  <c r="AB24" i="3"/>
  <c r="AD84" i="2"/>
  <c r="AD83" i="2"/>
  <c r="AD86" i="2" l="1"/>
  <c r="AD88" i="2" s="1"/>
  <c r="AD92" i="2" s="1"/>
  <c r="AD93" i="2" s="1"/>
  <c r="AE91" i="2" s="1"/>
  <c r="AB10" i="3"/>
  <c r="AB11" i="3"/>
  <c r="AD49" i="2"/>
  <c r="AA20" i="3"/>
  <c r="AB12" i="3" l="1"/>
  <c r="AC9" i="3" l="1"/>
  <c r="AB14" i="3"/>
  <c r="AB15" i="3" l="1"/>
  <c r="AD39" i="2"/>
  <c r="AE74" i="2" l="1"/>
  <c r="AD42" i="2"/>
  <c r="AD46" i="2" s="1"/>
  <c r="AD50" i="2" s="1"/>
  <c r="AD52" i="2" s="1"/>
  <c r="AB20" i="3" l="1"/>
  <c r="AE49" i="2"/>
  <c r="AC22" i="3"/>
  <c r="AC27" i="3"/>
  <c r="AE98" i="2"/>
  <c r="AE99" i="2" s="1"/>
  <c r="AE101" i="2"/>
  <c r="AC24" i="3"/>
  <c r="AE84" i="2"/>
  <c r="AE83" i="2"/>
  <c r="AC11" i="3" l="1"/>
  <c r="AE86" i="2"/>
  <c r="AE88" i="2" s="1"/>
  <c r="AE92" i="2" s="1"/>
  <c r="AE93" i="2" s="1"/>
  <c r="AF91" i="2" s="1"/>
  <c r="AC10" i="3"/>
  <c r="AC12" i="3" l="1"/>
  <c r="AD9" i="3" s="1"/>
  <c r="AC14" i="3" l="1"/>
  <c r="AE39" i="2" s="1"/>
  <c r="AC15" i="3" l="1"/>
  <c r="AF74" i="2"/>
  <c r="AE42" i="2"/>
  <c r="AE46" i="2" s="1"/>
  <c r="AE50" i="2" s="1"/>
  <c r="AE52" i="2" s="1"/>
  <c r="AF49" i="2" l="1"/>
  <c r="AC20" i="3"/>
  <c r="AD27" i="3"/>
  <c r="AD22" i="3"/>
  <c r="AF101" i="2"/>
  <c r="AF98" i="2"/>
  <c r="AF99" i="2" s="1"/>
  <c r="AD24" i="3"/>
  <c r="AF83" i="2"/>
  <c r="AF84" i="2"/>
  <c r="AD11" i="3" l="1"/>
  <c r="AF86" i="2"/>
  <c r="AF88" i="2" s="1"/>
  <c r="AF92" i="2" s="1"/>
  <c r="AF93" i="2" s="1"/>
  <c r="AG91" i="2" s="1"/>
  <c r="AD10" i="3"/>
  <c r="AD12" i="3" l="1"/>
  <c r="AE9" i="3"/>
  <c r="AD14" i="3"/>
  <c r="AF39" i="2" s="1"/>
  <c r="AG74" i="2" l="1"/>
  <c r="AF42" i="2"/>
  <c r="AF46" i="2" s="1"/>
  <c r="AF50" i="2" s="1"/>
  <c r="AF52" i="2" s="1"/>
  <c r="AG98" i="2" l="1"/>
  <c r="AG99" i="2" s="1"/>
  <c r="AE22" i="3"/>
  <c r="AE27" i="3"/>
  <c r="AG101" i="2"/>
  <c r="AE24" i="3"/>
  <c r="AG83" i="2"/>
  <c r="AG84" i="2"/>
  <c r="AG49" i="2"/>
  <c r="AD20" i="3"/>
  <c r="AE11" i="3" l="1"/>
  <c r="AE10" i="3"/>
  <c r="AE12" i="3" s="1"/>
  <c r="AG86" i="2"/>
  <c r="AG88" i="2" s="1"/>
  <c r="AG92" i="2" s="1"/>
  <c r="AG93" i="2" s="1"/>
  <c r="AH91" i="2" s="1"/>
  <c r="AF9" i="3" l="1"/>
  <c r="AE14" i="3"/>
  <c r="AG39" i="2" s="1"/>
  <c r="AH74" i="2" l="1"/>
  <c r="AG42" i="2"/>
  <c r="AG46" i="2" s="1"/>
  <c r="AG50" i="2" s="1"/>
  <c r="AG52" i="2" s="1"/>
  <c r="AH49" i="2" l="1"/>
  <c r="AE20" i="3"/>
  <c r="AH98" i="2"/>
  <c r="AH99" i="2" s="1"/>
  <c r="AF22" i="3"/>
  <c r="AH101" i="2"/>
  <c r="AF27" i="3"/>
  <c r="AF24" i="3"/>
  <c r="AH84" i="2"/>
  <c r="AH83" i="2"/>
  <c r="AH86" i="2" l="1"/>
  <c r="AH88" i="2" s="1"/>
  <c r="AH92" i="2" s="1"/>
  <c r="AH93" i="2" s="1"/>
  <c r="AI91" i="2" s="1"/>
  <c r="AF10" i="3"/>
  <c r="AF11" i="3"/>
  <c r="AF12" i="3" l="1"/>
  <c r="AG9" i="3" l="1"/>
  <c r="AF14" i="3"/>
  <c r="AH39" i="2" s="1"/>
  <c r="AI74" i="2" l="1"/>
  <c r="AH42" i="2"/>
  <c r="AH46" i="2" s="1"/>
  <c r="AH50" i="2" s="1"/>
  <c r="AH52" i="2" s="1"/>
  <c r="AF20" i="3" l="1"/>
  <c r="AI49" i="2"/>
  <c r="AG27" i="3"/>
  <c r="AG22" i="3"/>
  <c r="AI98" i="2"/>
  <c r="AI99" i="2" s="1"/>
  <c r="AI101" i="2"/>
  <c r="AG24" i="3"/>
  <c r="AI84" i="2"/>
  <c r="AI83" i="2"/>
  <c r="AI86" i="2" l="1"/>
  <c r="AI88" i="2" s="1"/>
  <c r="AI92" i="2" s="1"/>
  <c r="AI93" i="2" s="1"/>
  <c r="AJ91" i="2" s="1"/>
  <c r="AG10" i="3"/>
  <c r="AG11" i="3"/>
  <c r="AG12" i="3" l="1"/>
  <c r="AH9" i="3" l="1"/>
  <c r="AG14" i="3"/>
  <c r="AI39" i="2" s="1"/>
  <c r="AJ74" i="2" l="1"/>
  <c r="AI42" i="2"/>
  <c r="AI46" i="2" s="1"/>
  <c r="AI50" i="2" s="1"/>
  <c r="AI52" i="2" s="1"/>
  <c r="AJ49" i="2" l="1"/>
  <c r="AG20" i="3"/>
  <c r="AH22" i="3"/>
  <c r="AJ101" i="2"/>
  <c r="AH27" i="3"/>
  <c r="AJ98" i="2"/>
  <c r="AJ99" i="2" s="1"/>
  <c r="AH24" i="3"/>
  <c r="AJ84" i="2"/>
  <c r="AJ83" i="2"/>
  <c r="AJ86" i="2" l="1"/>
  <c r="AJ88" i="2" s="1"/>
  <c r="AJ92" i="2" s="1"/>
  <c r="AJ93" i="2" s="1"/>
  <c r="AK91" i="2" s="1"/>
  <c r="AH10" i="3"/>
  <c r="AH11" i="3"/>
  <c r="AH12" i="3" l="1"/>
  <c r="AI9" i="3" l="1"/>
  <c r="AH14" i="3"/>
  <c r="AJ39" i="2" s="1"/>
  <c r="AK74" i="2" l="1"/>
  <c r="AJ42" i="2"/>
  <c r="AJ46" i="2" s="1"/>
  <c r="AJ50" i="2" s="1"/>
  <c r="AJ52" i="2" s="1"/>
  <c r="AH20" i="3" l="1"/>
  <c r="AK49" i="2"/>
  <c r="AK101" i="2"/>
  <c r="AK98" i="2"/>
  <c r="AK99" i="2" s="1"/>
  <c r="AI22" i="3"/>
  <c r="AI27" i="3"/>
  <c r="AI24" i="3"/>
  <c r="AK84" i="2"/>
  <c r="AK83" i="2"/>
  <c r="AK86" i="2" l="1"/>
  <c r="AK88" i="2" s="1"/>
  <c r="AK92" i="2" s="1"/>
  <c r="AK93" i="2" s="1"/>
  <c r="AL91" i="2" s="1"/>
  <c r="AI10" i="3"/>
  <c r="AI11" i="3"/>
  <c r="AI12" i="3" l="1"/>
  <c r="AJ9" i="3" l="1"/>
  <c r="AI14" i="3"/>
  <c r="AK39" i="2" s="1"/>
  <c r="AL74" i="2" l="1"/>
  <c r="AK42" i="2"/>
  <c r="AK46" i="2" s="1"/>
  <c r="AK50" i="2" s="1"/>
  <c r="AK52" i="2" s="1"/>
  <c r="AI20" i="3" l="1"/>
  <c r="AL49" i="2"/>
  <c r="AL101" i="2"/>
  <c r="AJ27" i="3"/>
  <c r="AJ22" i="3"/>
  <c r="AL98" i="2"/>
  <c r="AL99" i="2" s="1"/>
  <c r="AJ24" i="3"/>
  <c r="AL84" i="2"/>
  <c r="AL83" i="2"/>
  <c r="AJ11" i="3" l="1"/>
  <c r="AJ10" i="3"/>
  <c r="AL86" i="2"/>
  <c r="AL88" i="2" s="1"/>
  <c r="AL92" i="2" s="1"/>
  <c r="AL93" i="2" s="1"/>
  <c r="AM91" i="2" s="1"/>
  <c r="AJ12" i="3" l="1"/>
  <c r="AJ14" i="3" s="1"/>
  <c r="AL39" i="2" s="1"/>
  <c r="AK9" i="3" l="1"/>
  <c r="AM74" i="2"/>
  <c r="AL42" i="2"/>
  <c r="AL46" i="2" s="1"/>
  <c r="AL50" i="2" s="1"/>
  <c r="AL52" i="2" s="1"/>
  <c r="AJ20" i="3" l="1"/>
  <c r="AM49" i="2"/>
  <c r="AM101" i="2"/>
  <c r="AK27" i="3"/>
  <c r="AM98" i="2"/>
  <c r="AM99" i="2" s="1"/>
  <c r="AK22" i="3"/>
  <c r="AK24" i="3"/>
  <c r="AM84" i="2"/>
  <c r="AM83" i="2"/>
  <c r="AK10" i="3" l="1"/>
  <c r="AM86" i="2"/>
  <c r="AM88" i="2" s="1"/>
  <c r="AM92" i="2" s="1"/>
  <c r="AM93" i="2" s="1"/>
  <c r="AN91" i="2" s="1"/>
  <c r="AK11" i="3"/>
  <c r="AK12" i="3" l="1"/>
  <c r="AL9" i="3" l="1"/>
  <c r="AK14" i="3"/>
  <c r="AM39" i="2" s="1"/>
  <c r="AN74" i="2" l="1"/>
  <c r="AM42" i="2"/>
  <c r="AM46" i="2" s="1"/>
  <c r="AM50" i="2" s="1"/>
  <c r="AM52" i="2" s="1"/>
  <c r="AN49" i="2" l="1"/>
  <c r="AK20" i="3"/>
  <c r="AL27" i="3"/>
  <c r="AN98" i="2"/>
  <c r="AN99" i="2" s="1"/>
  <c r="AL22" i="3"/>
  <c r="AN101" i="2"/>
  <c r="AL24" i="3"/>
  <c r="AN84" i="2"/>
  <c r="AN83" i="2"/>
  <c r="AL10" i="3" l="1"/>
  <c r="AN86" i="2"/>
  <c r="AN88" i="2" s="1"/>
  <c r="AN92" i="2" s="1"/>
  <c r="AN93" i="2" s="1"/>
  <c r="AO91" i="2" s="1"/>
  <c r="AL11" i="3"/>
  <c r="AL12" i="3" l="1"/>
  <c r="AM9" i="3" l="1"/>
  <c r="AL14" i="3"/>
  <c r="AN39" i="2" s="1"/>
  <c r="AN42" i="2" l="1"/>
  <c r="AN46" i="2" s="1"/>
  <c r="AN50" i="2" s="1"/>
  <c r="AN52" i="2" s="1"/>
  <c r="AO49" i="2" l="1"/>
  <c r="AL20" i="3"/>
  <c r="AO74" i="2"/>
  <c r="C12" i="6"/>
  <c r="AO98" i="2" l="1"/>
  <c r="AM27" i="3"/>
  <c r="C6" i="6" s="1"/>
  <c r="AO101" i="2"/>
  <c r="AM22" i="3"/>
  <c r="C9" i="6" s="1"/>
  <c r="C13" i="6"/>
  <c r="AM24" i="3"/>
  <c r="C15" i="6" s="1"/>
  <c r="AO84" i="2"/>
  <c r="AM11" i="3" s="1"/>
  <c r="AO83" i="2"/>
  <c r="AO99" i="2" l="1"/>
  <c r="C5" i="6"/>
  <c r="G43" i="7"/>
  <c r="G28" i="7"/>
  <c r="AM10" i="3"/>
  <c r="AM12" i="3" s="1"/>
  <c r="AM14" i="3" s="1"/>
  <c r="AO39" i="2" s="1"/>
  <c r="AO42" i="2" s="1"/>
  <c r="AO46" i="2" s="1"/>
  <c r="AO50" i="2" s="1"/>
  <c r="AO52" i="2" s="1"/>
  <c r="AM20" i="3" s="1"/>
  <c r="C7" i="6" s="1"/>
  <c r="AO86" i="2"/>
  <c r="AO88" i="2" s="1"/>
  <c r="AO92" i="2" s="1"/>
  <c r="AO93" i="2" s="1"/>
  <c r="H28" i="7"/>
  <c r="H43" i="7"/>
  <c r="I28" i="7" l="1"/>
  <c r="I43" i="7"/>
</calcChain>
</file>

<file path=xl/sharedStrings.xml><?xml version="1.0" encoding="utf-8"?>
<sst xmlns="http://schemas.openxmlformats.org/spreadsheetml/2006/main" count="276" uniqueCount="151">
  <si>
    <t>Вклад в уставный капитал</t>
  </si>
  <si>
    <t>ОТЧЕТНОСТЬ</t>
  </si>
  <si>
    <t>Выручка</t>
  </si>
  <si>
    <t>Итого</t>
  </si>
  <si>
    <t>Валовая прибыль</t>
  </si>
  <si>
    <t>Проценты к уплате (начисленные)</t>
  </si>
  <si>
    <t>Амортизация</t>
  </si>
  <si>
    <t>Прибыль до налогообложения</t>
  </si>
  <si>
    <t>Налог на прибыль</t>
  </si>
  <si>
    <t>Чистая прибыль/ (чистый убыток)</t>
  </si>
  <si>
    <t>Баланс нераспределенной прибыли/(убытков)</t>
  </si>
  <si>
    <t>Баланс на начало периода</t>
  </si>
  <si>
    <t>Баланс на конец периода</t>
  </si>
  <si>
    <t>Отчет о движении денежных средств</t>
  </si>
  <si>
    <t>Операционный денежный поток</t>
  </si>
  <si>
    <t>Итого операционный денежный поток</t>
  </si>
  <si>
    <t>Инвестиционный денежный поток</t>
  </si>
  <si>
    <t>Итого инвестиционный денежный поток</t>
  </si>
  <si>
    <t>Финансовый денежный поток</t>
  </si>
  <si>
    <t>Выборка кредита</t>
  </si>
  <si>
    <t>Погашение кредита</t>
  </si>
  <si>
    <t>Выплата дивидендов</t>
  </si>
  <si>
    <t>Итого финансовый денежный поток</t>
  </si>
  <si>
    <t>Чистый денежный поток</t>
  </si>
  <si>
    <t>Денежные средства</t>
  </si>
  <si>
    <t>Баланс на начало</t>
  </si>
  <si>
    <t>Движение денежных средств</t>
  </si>
  <si>
    <t>Баланс на конец</t>
  </si>
  <si>
    <t>Сальдо кредита на начало</t>
  </si>
  <si>
    <t>Сальдо кредита на конец</t>
  </si>
  <si>
    <t>Начисленные проценты</t>
  </si>
  <si>
    <t>Исходные данные по проекту</t>
  </si>
  <si>
    <t>тыс. руб.</t>
  </si>
  <si>
    <t>Операционные расходы</t>
  </si>
  <si>
    <t>EBITDA (прибыль до уплаты процентов и амортизации)</t>
  </si>
  <si>
    <t>Выплата дивидендов (с минусом)</t>
  </si>
  <si>
    <t>Изменение прибыли (+) / убытка (-)</t>
  </si>
  <si>
    <t>Коэффициент дисконтирования</t>
  </si>
  <si>
    <t>NPV периода</t>
  </si>
  <si>
    <t>NPV нарастающим итогом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</si>
  <si>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</si>
  <si>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</si>
  <si>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</si>
  <si>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</si>
  <si>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</si>
  <si>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</si>
  <si>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</si>
  <si>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</si>
  <si>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</si>
  <si>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</si>
  <si>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</si>
  <si>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</si>
  <si>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Постоянные затраты</t>
  </si>
  <si>
    <t>Бухгалтер</t>
  </si>
  <si>
    <t>Налог на доход</t>
  </si>
  <si>
    <t>Процент по кредиту</t>
  </si>
  <si>
    <t>Моделирование игровой карты</t>
  </si>
  <si>
    <t>Юридические услуги</t>
  </si>
  <si>
    <t>Геймдизайнер</t>
  </si>
  <si>
    <t>Маркетолог</t>
  </si>
  <si>
    <t>Архитектор</t>
  </si>
  <si>
    <t>Моделирование скинов</t>
  </si>
  <si>
    <t>Год</t>
  </si>
  <si>
    <t>Месяц</t>
  </si>
  <si>
    <t>Этапы разработки</t>
  </si>
  <si>
    <t>Создание Игры</t>
  </si>
  <si>
    <t>Просмотры рекламы</t>
  </si>
  <si>
    <t>Регистрация аккаунтов (процент от просмотров)</t>
  </si>
  <si>
    <t>Игроки, которые донатят (35% от пост.игроков)</t>
  </si>
  <si>
    <t>Постоянные игроки (процент от регистраций)</t>
  </si>
  <si>
    <t>Средний чек, в месяц, рублей</t>
  </si>
  <si>
    <t>Процент донатов от временных игроков</t>
  </si>
  <si>
    <t>Комиссии банка от выручки</t>
  </si>
  <si>
    <t>Хостинг</t>
  </si>
  <si>
    <t>Зарплата администрации</t>
  </si>
  <si>
    <t>Зарплата сотрудников ТП</t>
  </si>
  <si>
    <t>Разработчик игрового кода</t>
  </si>
  <si>
    <t>Выручка (постоянные клиенты)</t>
  </si>
  <si>
    <t>Выручка (временные клиенты)</t>
  </si>
  <si>
    <t>Прямые затраты</t>
  </si>
  <si>
    <t>Налог от выручки</t>
  </si>
  <si>
    <t>Комиссия банка</t>
  </si>
  <si>
    <t>Маркетинговый аналитик</t>
  </si>
  <si>
    <t>Публичный конкурс</t>
  </si>
  <si>
    <t>Рекламная кампания</t>
  </si>
  <si>
    <t>Инвестиции в игру (лист Инвестиции)</t>
  </si>
  <si>
    <t>Проценты к выплате</t>
  </si>
  <si>
    <t>Выручка - выход на проектную мощность</t>
  </si>
  <si>
    <t>Отчет о прибылях и убытках</t>
  </si>
  <si>
    <t>22 худш / 27 //32 млн</t>
  </si>
  <si>
    <t>1000 худш, / 2000 / 3000 лучш</t>
  </si>
  <si>
    <t>Точка безубыточности по чистой прибыли</t>
  </si>
  <si>
    <t>Срок окупаемости по финпотоку (PBP)</t>
  </si>
  <si>
    <t>IRR проекта</t>
  </si>
  <si>
    <t>Свободный положительный финпоток проекта</t>
  </si>
  <si>
    <t>Свободный отрицательный финпоток проекта</t>
  </si>
  <si>
    <t>Свободный финпоток (FCF)</t>
  </si>
  <si>
    <t>%</t>
  </si>
  <si>
    <t>EBITDA</t>
  </si>
  <si>
    <t>FCF</t>
  </si>
  <si>
    <t>Кассовый разрыв</t>
  </si>
  <si>
    <t>Сценарии</t>
  </si>
  <si>
    <t>пессимистический</t>
  </si>
  <si>
    <t>умеренно пессимистический</t>
  </si>
  <si>
    <t>базовый</t>
  </si>
  <si>
    <t>умеренно оптимистический</t>
  </si>
  <si>
    <t>оптимистический</t>
  </si>
  <si>
    <t>NPV</t>
  </si>
  <si>
    <t>Показатель</t>
  </si>
  <si>
    <t>Ед. изм.</t>
  </si>
  <si>
    <t>Значение</t>
  </si>
  <si>
    <t>Ключевые показатели проекта</t>
  </si>
  <si>
    <t>за период 2024-2026</t>
  </si>
  <si>
    <t>млн. руб.</t>
  </si>
  <si>
    <t>месяцы</t>
  </si>
  <si>
    <t>Кассовый разрыв (максимальный, без учета денег инвестора)</t>
  </si>
  <si>
    <t>Изменение среднего чека</t>
  </si>
  <si>
    <t>актуальный в модели</t>
  </si>
  <si>
    <t>средне пессимистический</t>
  </si>
  <si>
    <t>средне оптимистический</t>
  </si>
  <si>
    <t>Анализ чувствительности по показателям</t>
  </si>
  <si>
    <t>Средний чек, руб.</t>
  </si>
  <si>
    <t>Отклонение FCF от базового</t>
  </si>
  <si>
    <t>Отклонение</t>
  </si>
  <si>
    <t>Изменение процента постоянных игроков, которые донатят</t>
  </si>
  <si>
    <t>Процент донатящих постоянных игроков</t>
  </si>
  <si>
    <t>Отклонение, % пунктов</t>
  </si>
  <si>
    <t>Получение кредита</t>
  </si>
  <si>
    <t>Выплата процентов</t>
  </si>
  <si>
    <t>Остаток долга по процентам</t>
  </si>
  <si>
    <t>Стоимость проекта</t>
  </si>
  <si>
    <t>Дизайн внутриигровых интерфейсов</t>
  </si>
  <si>
    <t>Дизайн соц.сетей</t>
  </si>
  <si>
    <t>Игровой экономист</t>
  </si>
  <si>
    <t>Сценарист для квестовой линии</t>
  </si>
  <si>
    <t>Зарплата тестеров</t>
  </si>
  <si>
    <t>Написание игрового мода [ПК]</t>
  </si>
  <si>
    <t>Написание игрового мода [Mobile]</t>
  </si>
  <si>
    <t>Разработка сайт №3 [Mobile]  (визитка)</t>
  </si>
  <si>
    <t>Хостинг [Mobile]</t>
  </si>
  <si>
    <t>Разработка сайт №2 [PC] (форум)</t>
  </si>
  <si>
    <t>Разработка сайт №1 [PC] (визитка)</t>
  </si>
  <si>
    <t>Зарплата сотрудников поддержки [PC]</t>
  </si>
  <si>
    <t>Зарплата сотрудников поддержки [Mobile]</t>
  </si>
  <si>
    <t>3d моделирование трейлера [Mobile]</t>
  </si>
  <si>
    <t>Озвучивание трейлера [pc + mobile]</t>
  </si>
  <si>
    <t>3d моделирование трейлера проекта [PC]</t>
  </si>
  <si>
    <t>Итоговая стоимость</t>
  </si>
  <si>
    <t xml:space="preserve">Хостинг [PC] </t>
  </si>
  <si>
    <t>Продвижение в интернете</t>
  </si>
  <si>
    <t>Моделирование автомобилей [PC + MB]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</si>
</sst>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₽&quot;;\-#,##0\ &quot;₽&quot;"/>
    <numFmt numFmtId="43" formatCode="_-* #,##0.00_-;\-* #,##0.00_-;_-* &quot;-&quot;??_-;_-@_-"/>
    <numFmt numFmtId="164" formatCode="* #,##0_);* \(#,##0\);* &quot;-&quot;_);@_)"/>
    <numFmt numFmtId="165" formatCode="[$-419]mmmm"/>
    <numFmt numFmtId="166" formatCode="* #,##0.0_);* \(#,##0.0\);* &quot;-&quot;_);@_)"/>
    <numFmt numFmtId="167" formatCode="#,##0_);\(#,##0\);&quot;- &quot;;&quot;  &quot;@"/>
    <numFmt numFmtId="168" formatCode="0.000"/>
    <numFmt numFmtId="169" formatCode="_-* #,##0_-;\-* #,##0_-;_-* &quot;-&quot;??_-;_-@_-"/>
    <numFmt numFmtId="170" formatCode="#,##0\ &quot;₽&quot;"/>
    <numFmt numFmtId="171" formatCode="_-* #,##0\ [$₽-419]_-;\-* #,##0\ [$₽-419]_-;_-* &quot;-&quot;??\ [$₽-419]_-;_-@_-"/>
    <numFmt numFmtId="172" formatCode="0.0"/>
    <numFmt numFmtId="173" formatCode="0.0%"/>
  </numFmts>
  <fonts count="4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rgb="FFFFFFFF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color rgb="FF7F7F7F"/>
      <name val="Calibri"/>
      <family val="2"/>
      <charset val="204"/>
      <scheme val="minor"/>
    </font>
    <font>
      <sz val="12"/>
      <color rgb="FF0000FF"/>
      <name val="Calibri"/>
      <family val="2"/>
      <charset val="204"/>
      <scheme val="minor"/>
    </font>
    <font>
      <sz val="12"/>
      <color rgb="FFCCCCCC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hair">
        <color rgb="FF5F5F5F"/>
      </left>
      <right style="hair">
        <color rgb="FF5F5F5F"/>
      </right>
      <top style="hair">
        <color rgb="FF5F5F5F"/>
      </top>
      <bottom style="hair">
        <color rgb="FF5F5F5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8" borderId="8" applyNumberFormat="0" applyAlignment="0" applyProtection="0"/>
    <xf numFmtId="0" fontId="20" fillId="0" borderId="1"/>
    <xf numFmtId="9" fontId="20" fillId="0" borderId="1" applyFont="0" applyFill="0" applyBorder="0" applyAlignment="0" applyProtection="0"/>
    <xf numFmtId="0" fontId="17" fillId="7" borderId="1" applyNumberFormat="0" applyBorder="0" applyAlignment="0" applyProtection="0"/>
  </cellStyleXfs>
  <cellXfs count="165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7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1" fontId="8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vertical="top"/>
    </xf>
    <xf numFmtId="0" fontId="11" fillId="0" borderId="0" xfId="0" applyFont="1"/>
    <xf numFmtId="166" fontId="14" fillId="0" borderId="2" xfId="0" applyNumberFormat="1" applyFont="1" applyBorder="1"/>
    <xf numFmtId="0" fontId="15" fillId="0" borderId="0" xfId="0" applyFont="1" applyAlignment="1">
      <alignment vertical="top"/>
    </xf>
    <xf numFmtId="0" fontId="7" fillId="0" borderId="0" xfId="0" applyFont="1"/>
    <xf numFmtId="169" fontId="8" fillId="5" borderId="0" xfId="1" applyNumberFormat="1" applyFont="1" applyFill="1" applyAlignment="1">
      <alignment vertical="top"/>
    </xf>
    <xf numFmtId="9" fontId="8" fillId="5" borderId="0" xfId="2" applyFont="1" applyFill="1" applyAlignment="1">
      <alignment horizontal="center" vertical="top"/>
    </xf>
    <xf numFmtId="0" fontId="6" fillId="0" borderId="0" xfId="0" applyFont="1"/>
    <xf numFmtId="0" fontId="0" fillId="0" borderId="0" xfId="0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5" xfId="0" applyFont="1" applyBorder="1"/>
    <xf numFmtId="0" fontId="0" fillId="0" borderId="16" xfId="0" applyBorder="1"/>
    <xf numFmtId="9" fontId="8" fillId="5" borderId="0" xfId="0" applyNumberFormat="1" applyFont="1" applyFill="1" applyAlignment="1">
      <alignment vertical="top"/>
    </xf>
    <xf numFmtId="169" fontId="8" fillId="0" borderId="0" xfId="0" applyNumberFormat="1" applyFont="1" applyAlignment="1">
      <alignment vertical="top"/>
    </xf>
    <xf numFmtId="171" fontId="8" fillId="0" borderId="0" xfId="0" applyNumberFormat="1" applyFont="1" applyAlignment="1">
      <alignment vertical="top"/>
    </xf>
    <xf numFmtId="171" fontId="8" fillId="5" borderId="0" xfId="1" applyNumberFormat="1" applyFont="1" applyFill="1" applyAlignment="1">
      <alignment vertical="top"/>
    </xf>
    <xf numFmtId="0" fontId="12" fillId="0" borderId="0" xfId="0" applyFont="1" applyAlignment="1">
      <alignment horizontal="center" vertical="top"/>
    </xf>
    <xf numFmtId="0" fontId="8" fillId="5" borderId="0" xfId="0" applyFont="1" applyFill="1" applyAlignment="1">
      <alignment horizontal="center" vertical="top"/>
    </xf>
    <xf numFmtId="0" fontId="6" fillId="3" borderId="1" xfId="0" applyFont="1" applyFill="1" applyBorder="1"/>
    <xf numFmtId="165" fontId="22" fillId="0" borderId="6" xfId="0" applyNumberFormat="1" applyFont="1" applyBorder="1" applyAlignment="1">
      <alignment horizontal="center"/>
    </xf>
    <xf numFmtId="164" fontId="22" fillId="0" borderId="2" xfId="0" applyNumberFormat="1" applyFont="1" applyBorder="1"/>
    <xf numFmtId="167" fontId="23" fillId="4" borderId="3" xfId="0" applyNumberFormat="1" applyFont="1" applyFill="1" applyBorder="1" applyAlignment="1">
      <alignment horizontal="left"/>
    </xf>
    <xf numFmtId="164" fontId="14" fillId="0" borderId="2" xfId="0" applyNumberFormat="1" applyFont="1" applyBorder="1"/>
    <xf numFmtId="0" fontId="24" fillId="0" borderId="0" xfId="0" applyFont="1"/>
    <xf numFmtId="0" fontId="14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24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7" fillId="0" borderId="0" xfId="0" applyFont="1"/>
    <xf numFmtId="0" fontId="24" fillId="2" borderId="0" xfId="0" applyFont="1" applyFill="1" applyAlignment="1">
      <alignment vertical="center"/>
    </xf>
    <xf numFmtId="0" fontId="2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3" borderId="1" xfId="0" applyFont="1" applyFill="1" applyBorder="1"/>
    <xf numFmtId="0" fontId="27" fillId="3" borderId="1" xfId="0" applyFont="1" applyFill="1" applyBorder="1" applyAlignment="1">
      <alignment horizontal="left"/>
    </xf>
    <xf numFmtId="165" fontId="29" fillId="0" borderId="6" xfId="0" applyNumberFormat="1" applyFont="1" applyBorder="1" applyAlignment="1">
      <alignment horizontal="center"/>
    </xf>
    <xf numFmtId="165" fontId="29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0" xfId="0" applyFont="1"/>
    <xf numFmtId="9" fontId="24" fillId="0" borderId="0" xfId="0" applyNumberFormat="1" applyFont="1"/>
    <xf numFmtId="0" fontId="24" fillId="0" borderId="0" xfId="0" applyFont="1" applyAlignment="1">
      <alignment horizontal="center"/>
    </xf>
    <xf numFmtId="164" fontId="24" fillId="0" borderId="2" xfId="0" applyNumberFormat="1" applyFont="1" applyBorder="1"/>
    <xf numFmtId="166" fontId="24" fillId="0" borderId="0" xfId="0" applyNumberFormat="1" applyFont="1"/>
    <xf numFmtId="0" fontId="29" fillId="0" borderId="0" xfId="0" applyFont="1" applyAlignment="1">
      <alignment horizontal="center"/>
    </xf>
    <xf numFmtId="166" fontId="29" fillId="0" borderId="2" xfId="0" applyNumberFormat="1" applyFont="1" applyBorder="1"/>
    <xf numFmtId="164" fontId="29" fillId="0" borderId="2" xfId="0" applyNumberFormat="1" applyFont="1" applyBorder="1"/>
    <xf numFmtId="166" fontId="23" fillId="0" borderId="0" xfId="0" applyNumberFormat="1" applyFont="1"/>
    <xf numFmtId="166" fontId="27" fillId="0" borderId="0" xfId="0" applyNumberFormat="1" applyFont="1"/>
    <xf numFmtId="169" fontId="24" fillId="0" borderId="2" xfId="1" applyNumberFormat="1" applyFont="1" applyBorder="1"/>
    <xf numFmtId="166" fontId="24" fillId="0" borderId="2" xfId="0" applyNumberFormat="1" applyFont="1" applyBorder="1"/>
    <xf numFmtId="169" fontId="29" fillId="0" borderId="2" xfId="1" applyNumberFormat="1" applyFont="1" applyBorder="1"/>
    <xf numFmtId="166" fontId="29" fillId="0" borderId="0" xfId="0" applyNumberFormat="1" applyFont="1"/>
    <xf numFmtId="9" fontId="24" fillId="0" borderId="0" xfId="0" applyNumberFormat="1" applyFont="1" applyAlignment="1">
      <alignment horizontal="center"/>
    </xf>
    <xf numFmtId="0" fontId="29" fillId="0" borderId="0" xfId="0" applyFont="1"/>
    <xf numFmtId="167" fontId="27" fillId="0" borderId="0" xfId="0" applyNumberFormat="1" applyFont="1"/>
    <xf numFmtId="167" fontId="23" fillId="4" borderId="3" xfId="0" applyNumberFormat="1" applyFont="1" applyFill="1" applyBorder="1"/>
    <xf numFmtId="167" fontId="30" fillId="4" borderId="3" xfId="0" applyNumberFormat="1" applyFont="1" applyFill="1" applyBorder="1"/>
    <xf numFmtId="167" fontId="27" fillId="4" borderId="3" xfId="0" applyNumberFormat="1" applyFont="1" applyFill="1" applyBorder="1" applyAlignment="1">
      <alignment horizontal="center"/>
    </xf>
    <xf numFmtId="167" fontId="24" fillId="4" borderId="3" xfId="0" applyNumberFormat="1" applyFont="1" applyFill="1" applyBorder="1"/>
    <xf numFmtId="167" fontId="27" fillId="4" borderId="0" xfId="0" applyNumberFormat="1" applyFont="1" applyFill="1"/>
    <xf numFmtId="167" fontId="24" fillId="0" borderId="0" xfId="0" applyNumberFormat="1" applyFont="1"/>
    <xf numFmtId="0" fontId="27" fillId="0" borderId="0" xfId="0" applyFont="1" applyAlignment="1">
      <alignment horizontal="right"/>
    </xf>
    <xf numFmtId="164" fontId="31" fillId="0" borderId="2" xfId="0" applyNumberFormat="1" applyFont="1" applyBorder="1"/>
    <xf numFmtId="0" fontId="23" fillId="0" borderId="0" xfId="0" applyFont="1" applyAlignment="1">
      <alignment horizontal="right"/>
    </xf>
    <xf numFmtId="164" fontId="29" fillId="0" borderId="0" xfId="0" applyNumberFormat="1" applyFont="1"/>
    <xf numFmtId="164" fontId="23" fillId="0" borderId="0" xfId="0" applyNumberFormat="1" applyFont="1"/>
    <xf numFmtId="0" fontId="32" fillId="0" borderId="0" xfId="0" applyFont="1" applyAlignment="1">
      <alignment horizontal="center"/>
    </xf>
    <xf numFmtId="164" fontId="32" fillId="0" borderId="0" xfId="0" applyNumberFormat="1" applyFont="1"/>
    <xf numFmtId="0" fontId="32" fillId="0" borderId="0" xfId="0" applyFont="1"/>
    <xf numFmtId="164" fontId="24" fillId="0" borderId="0" xfId="0" applyNumberFormat="1" applyFont="1"/>
    <xf numFmtId="164" fontId="27" fillId="0" borderId="0" xfId="0" applyNumberFormat="1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vertical="center"/>
    </xf>
    <xf numFmtId="168" fontId="27" fillId="0" borderId="0" xfId="0" applyNumberFormat="1" applyFont="1"/>
    <xf numFmtId="0" fontId="6" fillId="3" borderId="0" xfId="0" applyFont="1" applyFill="1"/>
    <xf numFmtId="165" fontId="14" fillId="3" borderId="1" xfId="0" applyNumberFormat="1" applyFont="1" applyFill="1" applyBorder="1" applyAlignment="1">
      <alignment horizontal="center"/>
    </xf>
    <xf numFmtId="169" fontId="24" fillId="0" borderId="1" xfId="1" applyNumberFormat="1" applyFont="1" applyBorder="1"/>
    <xf numFmtId="0" fontId="6" fillId="0" borderId="1" xfId="0" applyFont="1" applyBorder="1"/>
    <xf numFmtId="9" fontId="14" fillId="6" borderId="1" xfId="0" applyNumberFormat="1" applyFont="1" applyFill="1" applyBorder="1" applyAlignment="1">
      <alignment horizontal="center"/>
    </xf>
    <xf numFmtId="9" fontId="24" fillId="0" borderId="0" xfId="2" applyFont="1"/>
    <xf numFmtId="170" fontId="16" fillId="0" borderId="13" xfId="3" applyNumberFormat="1" applyFont="1" applyFill="1" applyBorder="1" applyAlignment="1">
      <alignment horizontal="center" vertical="center"/>
    </xf>
    <xf numFmtId="170" fontId="16" fillId="0" borderId="10" xfId="3" applyNumberFormat="1" applyFont="1" applyFill="1" applyBorder="1" applyAlignment="1">
      <alignment horizontal="left" vertical="center"/>
    </xf>
    <xf numFmtId="170" fontId="16" fillId="0" borderId="11" xfId="3" applyNumberFormat="1" applyFont="1" applyFill="1" applyBorder="1" applyAlignment="1">
      <alignment horizontal="center" vertical="center"/>
    </xf>
    <xf numFmtId="170" fontId="33" fillId="0" borderId="10" xfId="3" applyNumberFormat="1" applyFont="1" applyFill="1" applyBorder="1" applyAlignment="1">
      <alignment horizontal="left" vertical="center"/>
    </xf>
    <xf numFmtId="170" fontId="33" fillId="0" borderId="11" xfId="3" applyNumberFormat="1" applyFont="1" applyFill="1" applyBorder="1" applyAlignment="1">
      <alignment horizontal="center" vertical="center"/>
    </xf>
    <xf numFmtId="0" fontId="34" fillId="0" borderId="0" xfId="0" applyFont="1"/>
    <xf numFmtId="0" fontId="12" fillId="0" borderId="0" xfId="0" applyFont="1" applyAlignment="1">
      <alignment vertical="top"/>
    </xf>
    <xf numFmtId="0" fontId="5" fillId="0" borderId="0" xfId="0" applyFont="1"/>
    <xf numFmtId="0" fontId="37" fillId="9" borderId="0" xfId="0" applyFont="1" applyFill="1" applyAlignment="1">
      <alignment vertical="center"/>
    </xf>
    <xf numFmtId="0" fontId="35" fillId="0" borderId="9" xfId="0" applyFont="1" applyBorder="1" applyAlignment="1">
      <alignment vertical="center"/>
    </xf>
    <xf numFmtId="0" fontId="38" fillId="0" borderId="9" xfId="0" applyFont="1" applyBorder="1" applyAlignment="1">
      <alignment horizontal="center" vertical="center"/>
    </xf>
    <xf numFmtId="20" fontId="0" fillId="0" borderId="0" xfId="0" applyNumberFormat="1"/>
    <xf numFmtId="0" fontId="39" fillId="0" borderId="0" xfId="0" applyFont="1"/>
    <xf numFmtId="0" fontId="35" fillId="0" borderId="9" xfId="0" applyFont="1" applyBorder="1" applyAlignment="1">
      <alignment horizontal="center" vertical="center"/>
    </xf>
    <xf numFmtId="172" fontId="35" fillId="0" borderId="9" xfId="1" applyNumberFormat="1" applyFont="1" applyBorder="1" applyAlignment="1">
      <alignment horizontal="center" vertical="center"/>
    </xf>
    <xf numFmtId="172" fontId="35" fillId="0" borderId="9" xfId="0" applyNumberFormat="1" applyFont="1" applyBorder="1" applyAlignment="1">
      <alignment horizontal="center" vertical="center"/>
    </xf>
    <xf numFmtId="0" fontId="0" fillId="0" borderId="1" xfId="0" applyBorder="1"/>
    <xf numFmtId="0" fontId="40" fillId="0" borderId="9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41" fillId="10" borderId="9" xfId="0" applyFont="1" applyFill="1" applyBorder="1" applyAlignment="1">
      <alignment vertical="center"/>
    </xf>
    <xf numFmtId="9" fontId="41" fillId="10" borderId="9" xfId="2" applyFont="1" applyFill="1" applyBorder="1" applyAlignment="1">
      <alignment horizontal="center" vertical="center"/>
    </xf>
    <xf numFmtId="9" fontId="40" fillId="0" borderId="9" xfId="2" applyFont="1" applyFill="1" applyBorder="1" applyAlignment="1">
      <alignment horizontal="center" vertical="center"/>
    </xf>
    <xf numFmtId="0" fontId="42" fillId="11" borderId="9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11" fillId="0" borderId="1" xfId="0" applyFont="1" applyBorder="1"/>
    <xf numFmtId="0" fontId="41" fillId="11" borderId="9" xfId="0" applyFont="1" applyFill="1" applyBorder="1" applyAlignment="1">
      <alignment horizontal="center" vertical="center" wrapText="1"/>
    </xf>
    <xf numFmtId="169" fontId="40" fillId="0" borderId="9" xfId="0" applyNumberFormat="1" applyFont="1" applyBorder="1" applyAlignment="1">
      <alignment vertical="center"/>
    </xf>
    <xf numFmtId="169" fontId="41" fillId="10" borderId="9" xfId="1" applyNumberFormat="1" applyFont="1" applyFill="1" applyBorder="1" applyAlignment="1">
      <alignment vertical="center"/>
    </xf>
    <xf numFmtId="172" fontId="40" fillId="0" borderId="9" xfId="0" applyNumberFormat="1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1" fillId="12" borderId="9" xfId="0" applyFont="1" applyFill="1" applyBorder="1" applyAlignment="1">
      <alignment vertical="center"/>
    </xf>
    <xf numFmtId="0" fontId="0" fillId="12" borderId="0" xfId="0" applyFill="1"/>
    <xf numFmtId="169" fontId="41" fillId="12" borderId="9" xfId="1" applyNumberFormat="1" applyFont="1" applyFill="1" applyBorder="1" applyAlignment="1">
      <alignment vertical="center"/>
    </xf>
    <xf numFmtId="172" fontId="41" fillId="12" borderId="9" xfId="0" applyNumberFormat="1" applyFont="1" applyFill="1" applyBorder="1" applyAlignment="1">
      <alignment horizontal="center" vertical="center"/>
    </xf>
    <xf numFmtId="0" fontId="42" fillId="10" borderId="9" xfId="0" applyFont="1" applyFill="1" applyBorder="1" applyAlignment="1">
      <alignment horizontal="center" vertical="center" wrapText="1"/>
    </xf>
    <xf numFmtId="9" fontId="40" fillId="0" borderId="9" xfId="2" applyFont="1" applyBorder="1" applyAlignment="1">
      <alignment vertical="center"/>
    </xf>
    <xf numFmtId="9" fontId="41" fillId="10" borderId="9" xfId="2" applyFont="1" applyFill="1" applyBorder="1" applyAlignment="1">
      <alignment vertical="center"/>
    </xf>
    <xf numFmtId="9" fontId="41" fillId="12" borderId="9" xfId="2" applyFont="1" applyFill="1" applyBorder="1" applyAlignment="1">
      <alignment vertical="center"/>
    </xf>
    <xf numFmtId="0" fontId="4" fillId="0" borderId="0" xfId="0" applyFont="1"/>
    <xf numFmtId="9" fontId="35" fillId="0" borderId="9" xfId="0" applyNumberFormat="1" applyFont="1" applyBorder="1" applyAlignment="1">
      <alignment horizontal="center" vertical="center"/>
    </xf>
    <xf numFmtId="164" fontId="14" fillId="0" borderId="1" xfId="0" applyNumberFormat="1" applyFont="1" applyBorder="1"/>
    <xf numFmtId="166" fontId="14" fillId="0" borderId="1" xfId="0" applyNumberFormat="1" applyFont="1" applyBorder="1"/>
    <xf numFmtId="164" fontId="11" fillId="0" borderId="0" xfId="0" applyNumberFormat="1" applyFont="1"/>
    <xf numFmtId="0" fontId="3" fillId="0" borderId="0" xfId="0" applyFont="1"/>
    <xf numFmtId="164" fontId="14" fillId="6" borderId="1" xfId="0" applyNumberFormat="1" applyFont="1" applyFill="1" applyBorder="1"/>
    <xf numFmtId="164" fontId="22" fillId="0" borderId="1" xfId="0" applyNumberFormat="1" applyFont="1" applyBorder="1"/>
    <xf numFmtId="0" fontId="43" fillId="0" borderId="0" xfId="0" applyFont="1" applyAlignment="1">
      <alignment horizontal="center"/>
    </xf>
    <xf numFmtId="164" fontId="43" fillId="0" borderId="2" xfId="0" applyNumberFormat="1" applyFont="1" applyBorder="1"/>
    <xf numFmtId="169" fontId="24" fillId="13" borderId="2" xfId="1" applyNumberFormat="1" applyFont="1" applyFill="1" applyBorder="1"/>
    <xf numFmtId="173" fontId="8" fillId="5" borderId="0" xfId="0" applyNumberFormat="1" applyFont="1" applyFill="1" applyAlignment="1">
      <alignment vertical="top"/>
    </xf>
    <xf numFmtId="9" fontId="0" fillId="0" borderId="0" xfId="0" applyNumberFormat="1"/>
    <xf numFmtId="169" fontId="44" fillId="13" borderId="2" xfId="1" applyNumberFormat="1" applyFont="1" applyFill="1" applyBorder="1"/>
    <xf numFmtId="164" fontId="45" fillId="0" borderId="2" xfId="0" applyNumberFormat="1" applyFont="1" applyBorder="1"/>
    <xf numFmtId="169" fontId="24" fillId="0" borderId="2" xfId="1" applyNumberFormat="1" applyFont="1" applyFill="1" applyBorder="1"/>
    <xf numFmtId="169" fontId="44" fillId="0" borderId="2" xfId="1" applyNumberFormat="1" applyFont="1" applyFill="1" applyBorder="1"/>
    <xf numFmtId="170" fontId="16" fillId="0" borderId="12" xfId="3" applyNumberFormat="1" applyFont="1" applyFill="1" applyBorder="1" applyAlignment="1">
      <alignment horizontal="left" vertical="center"/>
    </xf>
    <xf numFmtId="0" fontId="2" fillId="0" borderId="0" xfId="0" applyFont="1"/>
    <xf numFmtId="0" fontId="20" fillId="0" borderId="1" xfId="4"/>
    <xf numFmtId="5" fontId="16" fillId="6" borderId="14" xfId="1" applyNumberFormat="1" applyFont="1" applyFill="1" applyBorder="1" applyAlignment="1">
      <alignment horizontal="center" vertical="center"/>
    </xf>
    <xf numFmtId="5" fontId="16" fillId="6" borderId="9" xfId="1" applyNumberFormat="1" applyFont="1" applyFill="1" applyBorder="1" applyAlignment="1">
      <alignment horizontal="center" vertical="center"/>
    </xf>
    <xf numFmtId="5" fontId="33" fillId="0" borderId="9" xfId="1" applyNumberFormat="1" applyFont="1" applyFill="1" applyBorder="1" applyAlignment="1">
      <alignment horizontal="center" vertical="center"/>
    </xf>
    <xf numFmtId="164" fontId="28" fillId="13" borderId="2" xfId="0" applyNumberFormat="1" applyFont="1" applyFill="1" applyBorder="1"/>
    <xf numFmtId="0" fontId="28" fillId="13" borderId="0" xfId="0" applyFont="1" applyFill="1" applyAlignment="1">
      <alignment horizontal="left"/>
    </xf>
    <xf numFmtId="0" fontId="27" fillId="13" borderId="0" xfId="0" applyFont="1" applyFill="1"/>
    <xf numFmtId="0" fontId="1" fillId="0" borderId="0" xfId="0" applyFont="1"/>
    <xf numFmtId="0" fontId="36" fillId="0" borderId="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8" fillId="0" borderId="4" xfId="0" applyFont="1" applyBorder="1"/>
    <xf numFmtId="0" fontId="28" fillId="0" borderId="5" xfId="0" applyFont="1" applyBorder="1"/>
    <xf numFmtId="0" fontId="11" fillId="0" borderId="4" xfId="0" applyFont="1" applyBorder="1" applyAlignment="1">
      <alignment horizontal="center"/>
    </xf>
    <xf numFmtId="0" fontId="16" fillId="0" borderId="4" xfId="0" applyFont="1" applyBorder="1"/>
    <xf numFmtId="0" fontId="16" fillId="0" borderId="5" xfId="0" applyFont="1" applyBorder="1"/>
  </cellXfs>
  <cellStyles count="7">
    <cellStyle name="Вывод" xfId="3" builtinId="21"/>
    <cellStyle name="Обычный" xfId="0" builtinId="0"/>
    <cellStyle name="Обычный 2" xfId="4" xr:uid="{C704C71E-60D6-4F7D-BB0F-979DBD45B13E}"/>
    <cellStyle name="Процентный" xfId="2" builtinId="5"/>
    <cellStyle name="Процентный 2" xfId="5" xr:uid="{8D8782FD-3C8C-42C1-9987-A851D8A0D4C2}"/>
    <cellStyle name="Финансовый" xfId="1" builtinId="3"/>
    <cellStyle name="Хороший 2" xfId="6" xr:uid="{DCFC4DD1-1730-4089-893E-07BAB855D870}"/>
  </cellStyles>
  <dxfs count="59">
    <dxf>
      <fill>
        <patternFill patternType="none"/>
      </fill>
    </dxf>
    <dxf>
      <fill>
        <patternFill patternType="solid">
          <fgColor rgb="FFF7CAAC"/>
          <bgColor rgb="FFF7CAAC"/>
        </patternFill>
      </fill>
    </dxf>
    <dxf>
      <font>
        <color rgb="FFFFFFFF"/>
      </font>
      <fill>
        <patternFill patternType="solid">
          <fgColor rgb="FF7F7E82"/>
          <bgColor rgb="FF7F7E82"/>
        </patternFill>
      </fill>
    </dxf>
    <dxf>
      <font>
        <color rgb="FF000000"/>
      </font>
      <fill>
        <patternFill patternType="solid">
          <fgColor rgb="FFCCCBCD"/>
          <bgColor rgb="FFCCCBCD"/>
        </patternFill>
      </fill>
    </dxf>
    <dxf>
      <fill>
        <patternFill patternType="none"/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solid">
          <fgColor rgb="FFF7CAAC"/>
          <bgColor rgb="FFF7CAAC"/>
        </patternFill>
      </fill>
    </dxf>
    <dxf>
      <fill>
        <patternFill patternType="none"/>
      </fill>
    </dxf>
    <dxf>
      <fill>
        <patternFill patternType="solid">
          <fgColor rgb="FFF7CAAC"/>
          <bgColor rgb="FFF7CAAC"/>
        </patternFill>
      </fill>
    </dxf>
    <dxf>
      <fill>
        <patternFill patternType="none"/>
      </fill>
    </dxf>
    <dxf>
      <fill>
        <patternFill patternType="solid">
          <fgColor rgb="FFF7CAAC"/>
          <bgColor rgb="FFF7CAAC"/>
        </patternFill>
      </fill>
    </dxf>
    <dxf>
      <font>
        <color rgb="FFFFFFFF"/>
      </font>
      <fill>
        <patternFill patternType="solid">
          <fgColor rgb="FF7F7E82"/>
          <bgColor rgb="FF7F7E82"/>
        </patternFill>
      </fill>
    </dxf>
    <dxf>
      <font>
        <color rgb="FF000000"/>
      </font>
      <fill>
        <patternFill patternType="solid">
          <fgColor rgb="FFCCCBCD"/>
          <bgColor rgb="FFCCCBCD"/>
        </patternFill>
      </fill>
    </dxf>
    <dxf>
      <fill>
        <patternFill patternType="none"/>
      </fill>
    </dxf>
    <dxf>
      <fill>
        <patternFill patternType="solid">
          <fgColor rgb="FFF7CAAC"/>
          <bgColor rgb="FFF7CAAC"/>
        </patternFill>
      </fill>
    </dxf>
    <dxf>
      <fill>
        <patternFill patternType="none"/>
      </fill>
    </dxf>
    <dxf>
      <fill>
        <patternFill patternType="solid">
          <fgColor rgb="FFF7CAAC"/>
          <bgColor rgb="FFF7CAAC"/>
        </patternFill>
      </fill>
    </dxf>
    <dxf>
      <font>
        <color rgb="FFFFFFFF"/>
      </font>
      <fill>
        <patternFill patternType="solid">
          <fgColor rgb="FF7F7E82"/>
          <bgColor rgb="FF7F7E82"/>
        </patternFill>
      </fill>
    </dxf>
    <dxf>
      <font>
        <color rgb="FF000000"/>
      </font>
      <fill>
        <patternFill patternType="solid">
          <fgColor rgb="FFCCCBCD"/>
          <bgColor rgb="FFCCCBCD"/>
        </patternFill>
      </fill>
    </dxf>
    <dxf>
      <font>
        <color rgb="FFFFFFFF"/>
      </font>
      <fill>
        <patternFill patternType="solid">
          <fgColor rgb="FF7F7E82"/>
          <bgColor rgb="FF7F7E82"/>
        </patternFill>
      </fill>
    </dxf>
    <dxf>
      <font>
        <color rgb="FF000000"/>
      </font>
      <fill>
        <patternFill patternType="solid">
          <fgColor rgb="FFCCCBCD"/>
          <bgColor rgb="FFCCCBCD"/>
        </patternFill>
      </fill>
    </dxf>
    <dxf>
      <fill>
        <patternFill patternType="none"/>
      </fill>
    </dxf>
    <dxf>
      <fill>
        <patternFill patternType="solid">
          <fgColor rgb="FFF7CAAC"/>
          <bgColor rgb="FFF7CAAC"/>
        </patternFill>
      </fill>
    </dxf>
    <dxf>
      <fill>
        <patternFill patternType="none"/>
      </fill>
    </dxf>
    <dxf>
      <fill>
        <patternFill patternType="solid">
          <fgColor rgb="FFA8D08D"/>
          <bgColor rgb="FFA8D08D"/>
        </patternFill>
      </fill>
    </dxf>
    <dxf>
      <font>
        <color rgb="FFFFFFFF"/>
      </font>
      <fill>
        <patternFill patternType="solid">
          <fgColor rgb="FF7F7E82"/>
          <bgColor rgb="FF7F7E82"/>
        </patternFill>
      </fill>
    </dxf>
    <dxf>
      <font>
        <color rgb="FF000000"/>
      </font>
      <fill>
        <patternFill patternType="solid">
          <fgColor rgb="FFCCCBCD"/>
          <bgColor rgb="FFCCCBCD"/>
        </patternFill>
      </fill>
    </dxf>
    <dxf>
      <fill>
        <patternFill patternType="none"/>
      </fill>
    </dxf>
    <dxf>
      <fill>
        <patternFill patternType="solid">
          <fgColor rgb="FFF7CAAC"/>
          <bgColor rgb="FFF7CAAC"/>
        </patternFill>
      </fill>
    </dxf>
    <dxf>
      <fill>
        <patternFill patternType="none"/>
      </fill>
    </dxf>
    <dxf>
      <fill>
        <patternFill patternType="solid">
          <fgColor rgb="FFF7CAAC"/>
          <bgColor rgb="FFF7CAAC"/>
        </patternFill>
      </fill>
    </dxf>
    <dxf>
      <fill>
        <patternFill patternType="none"/>
      </fill>
    </dxf>
    <dxf>
      <fill>
        <patternFill patternType="solid">
          <fgColor rgb="FFF7CAAC"/>
          <bgColor rgb="FFF7CAAC"/>
        </patternFill>
      </fill>
    </dxf>
    <dxf>
      <font>
        <color rgb="FFFFFFFF"/>
      </font>
      <fill>
        <patternFill patternType="solid">
          <fgColor rgb="FF7F7E82"/>
          <bgColor rgb="FF7F7E82"/>
        </patternFill>
      </fill>
    </dxf>
    <dxf>
      <font>
        <color rgb="FF000000"/>
      </font>
      <fill>
        <patternFill patternType="solid">
          <fgColor rgb="FFCCCBCD"/>
          <bgColor rgb="FFCCCBCD"/>
        </patternFill>
      </fill>
    </dxf>
    <dxf>
      <fill>
        <patternFill patternType="none"/>
      </fill>
    </dxf>
    <dxf>
      <fill>
        <patternFill patternType="solid">
          <fgColor rgb="FFF7CAAC"/>
          <bgColor rgb="FFF7CAAC"/>
        </patternFill>
      </fill>
    </dxf>
    <dxf>
      <fill>
        <patternFill patternType="none"/>
      </fill>
    </dxf>
    <dxf>
      <fill>
        <patternFill patternType="solid">
          <fgColor rgb="FFF7CAAC"/>
          <bgColor rgb="FFF7CAAC"/>
        </patternFill>
      </fill>
    </dxf>
    <dxf>
      <font>
        <color rgb="FFFFFFFF"/>
      </font>
      <fill>
        <patternFill patternType="solid">
          <fgColor rgb="FF7F7E82"/>
          <bgColor rgb="FF7F7E82"/>
        </patternFill>
      </fill>
    </dxf>
    <dxf>
      <font>
        <color rgb="FF000000"/>
      </font>
      <fill>
        <patternFill patternType="solid">
          <fgColor rgb="FFCCCBCD"/>
          <bgColor rgb="FFCCCBCD"/>
        </patternFill>
      </fill>
    </dxf>
    <dxf>
      <font>
        <color rgb="FFFFFFFF"/>
      </font>
      <fill>
        <patternFill patternType="solid">
          <fgColor rgb="FF7F7E82"/>
          <bgColor rgb="FF7F7E82"/>
        </patternFill>
      </fill>
    </dxf>
    <dxf>
      <font>
        <color rgb="FF000000"/>
      </font>
      <fill>
        <patternFill patternType="solid">
          <fgColor rgb="FFCCCBCD"/>
          <bgColor rgb="FFCCCBCD"/>
        </patternFill>
      </fill>
    </dxf>
    <dxf>
      <fill>
        <patternFill patternType="none"/>
      </fill>
    </dxf>
    <dxf>
      <fill>
        <patternFill patternType="solid">
          <fgColor rgb="FFF7CAAC"/>
          <bgColor rgb="FFF7CAAC"/>
        </patternFill>
      </fill>
    </dxf>
    <dxf>
      <fill>
        <patternFill patternType="none"/>
      </fill>
    </dxf>
    <dxf>
      <fill>
        <patternFill patternType="solid">
          <fgColor rgb="FFA8D08D"/>
          <bgColor rgb="FFA8D08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 patternType="solid">
          <fgColor rgb="FF7F7E82"/>
          <bgColor rgb="FF7F7E82"/>
        </patternFill>
      </fill>
    </dxf>
    <dxf>
      <font>
        <color rgb="FF000000"/>
      </font>
      <fill>
        <patternFill patternType="solid">
          <fgColor rgb="FFCCCBCD"/>
          <bgColor rgb="FFCCCB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8657</xdr:rowOff>
    </xdr:from>
    <xdr:to>
      <xdr:col>7</xdr:col>
      <xdr:colOff>122008</xdr:colOff>
      <xdr:row>14</xdr:row>
      <xdr:rowOff>34635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BDFF817-D697-5190-F8AD-629652BB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887" y="632112"/>
          <a:ext cx="5005735" cy="2121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EF72E-CD82-4973-9125-43320F79E8AA}">
  <dimension ref="A1:G15"/>
  <sheetViews>
    <sheetView workbookViewId="0">
      <selection activeCell="F9" sqref="F9"/>
    </sheetView>
  </sheetViews>
  <sheetFormatPr defaultRowHeight="15" x14ac:dyDescent="0.25"/>
  <cols>
    <col min="1" max="1" width="52.5703125" bestFit="1" customWidth="1"/>
    <col min="3" max="3" width="14.5703125" bestFit="1" customWidth="1"/>
  </cols>
  <sheetData>
    <row r="1" spans="1:7" x14ac:dyDescent="0.25">
      <c r="A1" s="12" t="s">
        <v>111</v>
      </c>
      <c r="F1" s="104"/>
      <c r="G1" s="104"/>
    </row>
    <row r="2" spans="1:7" x14ac:dyDescent="0.25">
      <c r="A2" s="105" t="s">
        <v>112</v>
      </c>
    </row>
    <row r="4" spans="1:7" x14ac:dyDescent="0.25">
      <c r="A4" s="103" t="s">
        <v>108</v>
      </c>
      <c r="B4" s="103" t="s">
        <v>109</v>
      </c>
      <c r="C4" s="103" t="s">
        <v>110</v>
      </c>
    </row>
    <row r="5" spans="1:7" x14ac:dyDescent="0.25">
      <c r="A5" s="102" t="s">
        <v>107</v>
      </c>
      <c r="B5" s="106" t="s">
        <v>113</v>
      </c>
      <c r="C5" s="107">
        <f>SUM(Финмодель!F98:AO98)/1000000</f>
        <v>49.221638857683715</v>
      </c>
    </row>
    <row r="6" spans="1:7" x14ac:dyDescent="0.25">
      <c r="A6" s="102" t="s">
        <v>93</v>
      </c>
      <c r="B6" s="106" t="s">
        <v>97</v>
      </c>
      <c r="C6" s="132">
        <f>IRR('всп расчеты'!D27:AM27)*12</f>
        <v>1.5681342392851496</v>
      </c>
    </row>
    <row r="7" spans="1:7" x14ac:dyDescent="0.25">
      <c r="A7" s="102" t="s">
        <v>91</v>
      </c>
      <c r="B7" s="106" t="s">
        <v>114</v>
      </c>
      <c r="C7" s="106">
        <f>SUM('всп расчеты'!D20:AM20)+1</f>
        <v>14</v>
      </c>
    </row>
    <row r="8" spans="1:7" x14ac:dyDescent="0.25">
      <c r="A8" s="102"/>
      <c r="B8" s="106"/>
      <c r="C8" s="106"/>
    </row>
    <row r="9" spans="1:7" x14ac:dyDescent="0.25">
      <c r="A9" s="102" t="s">
        <v>115</v>
      </c>
      <c r="B9" s="106" t="s">
        <v>113</v>
      </c>
      <c r="C9" s="108">
        <f>-MIN('всп расчеты'!D22:AM22)/1000000</f>
        <v>20</v>
      </c>
    </row>
    <row r="10" spans="1:7" x14ac:dyDescent="0.25">
      <c r="A10" s="102"/>
      <c r="B10" s="106"/>
      <c r="C10" s="106"/>
    </row>
    <row r="11" spans="1:7" x14ac:dyDescent="0.25">
      <c r="A11" s="102" t="s">
        <v>94</v>
      </c>
      <c r="B11" s="106" t="s">
        <v>113</v>
      </c>
      <c r="C11" s="108">
        <f>SUM(Финмодель!F57:AO58)/1000000</f>
        <v>275.94756000000001</v>
      </c>
    </row>
    <row r="12" spans="1:7" x14ac:dyDescent="0.25">
      <c r="A12" s="102" t="s">
        <v>95</v>
      </c>
      <c r="B12" s="106" t="s">
        <v>113</v>
      </c>
      <c r="C12" s="108">
        <f>SUM(Финмодель!F79:AO79,Финмодель!G59:AO72)/1000000</f>
        <v>-67.543267800002482</v>
      </c>
    </row>
    <row r="13" spans="1:7" x14ac:dyDescent="0.25">
      <c r="A13" s="102" t="s">
        <v>96</v>
      </c>
      <c r="B13" s="106" t="s">
        <v>113</v>
      </c>
      <c r="C13" s="108">
        <f>SUM(Финмодель!F74:AO74,Финмодель!F79:AO79)/1000000</f>
        <v>208.40429219999734</v>
      </c>
    </row>
    <row r="14" spans="1:7" x14ac:dyDescent="0.25">
      <c r="A14" s="102"/>
      <c r="B14" s="106"/>
      <c r="C14" s="106"/>
    </row>
    <row r="15" spans="1:7" x14ac:dyDescent="0.25">
      <c r="A15" s="102" t="s">
        <v>92</v>
      </c>
      <c r="B15" s="106" t="s">
        <v>114</v>
      </c>
      <c r="C15" s="106">
        <f>SUM('всп расчеты'!D24:AM24)+1</f>
        <v>12</v>
      </c>
    </row>
  </sheetData>
  <sortState xmlns:xlrd2="http://schemas.microsoft.com/office/spreadsheetml/2017/richdata2" ref="A5:E16">
    <sortCondition ref="A5:A1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AC95-17D2-4334-A609-7E7A9C0C8458}">
  <sheetPr>
    <pageSetUpPr fitToPage="1"/>
  </sheetPr>
  <dimension ref="A2:K43"/>
  <sheetViews>
    <sheetView zoomScale="110" zoomScaleNormal="110" workbookViewId="0">
      <selection activeCell="K12" sqref="K1:K12"/>
    </sheetView>
  </sheetViews>
  <sheetFormatPr defaultRowHeight="15" x14ac:dyDescent="0.25"/>
  <cols>
    <col min="1" max="1" width="2" customWidth="1"/>
    <col min="2" max="2" width="26" customWidth="1"/>
    <col min="3" max="3" width="11.5703125" customWidth="1"/>
    <col min="4" max="4" width="10.7109375" customWidth="1"/>
    <col min="5" max="9" width="8.28515625" customWidth="1"/>
    <col min="10" max="10" width="10.5703125" customWidth="1"/>
  </cols>
  <sheetData>
    <row r="2" spans="2:9" ht="18.75" x14ac:dyDescent="0.25">
      <c r="B2" s="116" t="s">
        <v>120</v>
      </c>
      <c r="C2" s="109"/>
      <c r="D2" s="109"/>
      <c r="E2" s="109"/>
      <c r="F2" s="109"/>
      <c r="G2" s="109"/>
      <c r="H2" s="109"/>
    </row>
    <row r="3" spans="2:9" x14ac:dyDescent="0.25">
      <c r="B3" s="122" t="str">
        <f>'Показатели проекта'!A2</f>
        <v>за период 2024-2026</v>
      </c>
      <c r="C3" s="109"/>
      <c r="D3" s="109"/>
      <c r="E3" s="109"/>
      <c r="F3" s="109"/>
      <c r="G3" s="109"/>
      <c r="H3" s="109"/>
    </row>
    <row r="4" spans="2:9" x14ac:dyDescent="0.25">
      <c r="B4" s="109"/>
      <c r="C4" s="109"/>
      <c r="D4" s="109"/>
      <c r="E4" s="109"/>
      <c r="F4" s="109"/>
      <c r="G4" s="109"/>
      <c r="H4" s="109"/>
      <c r="I4" s="111"/>
    </row>
    <row r="5" spans="2:9" x14ac:dyDescent="0.25">
      <c r="B5" s="109"/>
      <c r="C5" s="109"/>
      <c r="D5" s="109"/>
      <c r="E5" s="109"/>
      <c r="F5" s="109"/>
      <c r="G5" s="109"/>
      <c r="H5" s="109"/>
      <c r="I5" s="111"/>
    </row>
    <row r="6" spans="2:9" x14ac:dyDescent="0.25">
      <c r="B6" s="109"/>
      <c r="C6" s="109"/>
      <c r="D6" s="109"/>
      <c r="E6" s="109"/>
      <c r="F6" s="109"/>
      <c r="G6" s="109"/>
      <c r="H6" s="109"/>
      <c r="I6" s="111"/>
    </row>
    <row r="7" spans="2:9" x14ac:dyDescent="0.25">
      <c r="B7" s="109"/>
      <c r="C7" s="109"/>
      <c r="D7" s="109"/>
      <c r="E7" s="109"/>
      <c r="F7" s="109"/>
      <c r="G7" s="109"/>
      <c r="H7" s="109"/>
      <c r="I7" s="111"/>
    </row>
    <row r="8" spans="2:9" x14ac:dyDescent="0.25">
      <c r="B8" s="109"/>
      <c r="C8" s="109"/>
      <c r="D8" s="109"/>
      <c r="E8" s="109"/>
      <c r="F8" s="109"/>
      <c r="G8" s="109"/>
      <c r="H8" s="109"/>
      <c r="I8" s="111"/>
    </row>
    <row r="9" spans="2:9" x14ac:dyDescent="0.25">
      <c r="B9" s="109"/>
      <c r="C9" s="109"/>
      <c r="D9" s="109"/>
      <c r="E9" s="109"/>
      <c r="F9" s="109"/>
      <c r="G9" s="109"/>
      <c r="H9" s="109"/>
      <c r="I9" s="111"/>
    </row>
    <row r="10" spans="2:9" x14ac:dyDescent="0.25">
      <c r="B10" s="109"/>
      <c r="C10" s="109"/>
      <c r="D10" s="109"/>
      <c r="E10" s="109"/>
      <c r="F10" s="109"/>
      <c r="G10" s="109"/>
      <c r="H10" s="109"/>
      <c r="I10" s="111"/>
    </row>
    <row r="11" spans="2:9" x14ac:dyDescent="0.25">
      <c r="B11" s="109"/>
      <c r="C11" s="109"/>
      <c r="D11" s="109"/>
      <c r="E11" s="109"/>
      <c r="F11" s="109"/>
      <c r="G11" s="109"/>
      <c r="H11" s="109"/>
      <c r="I11" s="111"/>
    </row>
    <row r="12" spans="2:9" x14ac:dyDescent="0.25">
      <c r="B12" s="109"/>
      <c r="C12" s="109"/>
      <c r="D12" s="109"/>
      <c r="E12" s="109"/>
      <c r="F12" s="109"/>
      <c r="G12" s="109"/>
      <c r="H12" s="109"/>
      <c r="I12" s="111"/>
    </row>
    <row r="13" spans="2:9" x14ac:dyDescent="0.25">
      <c r="B13" s="109"/>
      <c r="C13" s="109"/>
      <c r="D13" s="109"/>
      <c r="E13" s="109"/>
      <c r="F13" s="109"/>
      <c r="G13" s="109"/>
      <c r="H13" s="109"/>
      <c r="I13" s="111"/>
    </row>
    <row r="14" spans="2:9" x14ac:dyDescent="0.25">
      <c r="B14" s="109"/>
      <c r="C14" s="109"/>
      <c r="D14" s="109"/>
      <c r="E14" s="109"/>
      <c r="F14" s="109"/>
      <c r="G14" s="109"/>
      <c r="H14" s="109"/>
      <c r="I14" s="111"/>
    </row>
    <row r="15" spans="2:9" x14ac:dyDescent="0.25">
      <c r="B15" s="109"/>
      <c r="C15" s="109"/>
      <c r="D15" s="109"/>
      <c r="E15" s="109"/>
      <c r="F15" s="109"/>
      <c r="G15" s="109"/>
      <c r="H15" s="109"/>
      <c r="I15" s="111"/>
    </row>
    <row r="16" spans="2:9" x14ac:dyDescent="0.25">
      <c r="B16" s="109"/>
      <c r="C16" s="109"/>
      <c r="D16" s="109"/>
      <c r="E16" s="109"/>
      <c r="F16" s="109"/>
      <c r="G16" s="109"/>
      <c r="H16" s="109"/>
      <c r="I16" s="111"/>
    </row>
    <row r="17" spans="1:10" x14ac:dyDescent="0.25">
      <c r="B17" s="117" t="s">
        <v>116</v>
      </c>
      <c r="C17" s="109"/>
      <c r="D17" s="109"/>
      <c r="E17" s="109"/>
      <c r="F17" s="109"/>
      <c r="G17" s="109"/>
      <c r="H17" s="109"/>
      <c r="I17" s="111"/>
    </row>
    <row r="18" spans="1:10" x14ac:dyDescent="0.25">
      <c r="C18" s="109"/>
      <c r="D18" s="109"/>
      <c r="E18" s="158" t="s">
        <v>113</v>
      </c>
      <c r="F18" s="158"/>
      <c r="G18" s="158"/>
      <c r="H18" s="158"/>
      <c r="I18" s="158"/>
    </row>
    <row r="19" spans="1:10" ht="36" x14ac:dyDescent="0.25">
      <c r="B19" s="115" t="s">
        <v>101</v>
      </c>
      <c r="C19" s="118" t="s">
        <v>123</v>
      </c>
      <c r="D19" s="118" t="s">
        <v>121</v>
      </c>
      <c r="E19" s="115" t="s">
        <v>2</v>
      </c>
      <c r="F19" s="115" t="s">
        <v>98</v>
      </c>
      <c r="G19" s="115" t="s">
        <v>99</v>
      </c>
      <c r="H19" s="115" t="s">
        <v>100</v>
      </c>
      <c r="I19" s="115" t="s">
        <v>107</v>
      </c>
      <c r="J19" s="127" t="s">
        <v>122</v>
      </c>
    </row>
    <row r="20" spans="1:10" x14ac:dyDescent="0.25">
      <c r="A20" s="101" t="s">
        <v>101</v>
      </c>
      <c r="B20" s="110" t="s">
        <v>102</v>
      </c>
      <c r="C20" s="114">
        <v>-0.5</v>
      </c>
      <c r="D20" s="119">
        <f t="shared" ref="D20:D21" si="0">$D$23*(1+C20)</f>
        <v>1000</v>
      </c>
      <c r="E20" s="121">
        <v>137.97378</v>
      </c>
      <c r="F20" s="121">
        <v>124.79810439999746</v>
      </c>
      <c r="G20" s="121">
        <v>81.473212933330757</v>
      </c>
      <c r="H20" s="121">
        <v>20</v>
      </c>
      <c r="I20" s="121">
        <v>8.2308568691401369</v>
      </c>
      <c r="J20" s="121">
        <f>G20-G$23</f>
        <v>-132.82024626666657</v>
      </c>
    </row>
    <row r="21" spans="1:10" x14ac:dyDescent="0.25">
      <c r="A21" s="101" t="s">
        <v>101</v>
      </c>
      <c r="B21" s="110" t="s">
        <v>118</v>
      </c>
      <c r="C21" s="114">
        <v>-0.25</v>
      </c>
      <c r="D21" s="119">
        <f t="shared" si="0"/>
        <v>1500</v>
      </c>
      <c r="E21" s="121">
        <v>206.96066999999999</v>
      </c>
      <c r="F21" s="121">
        <v>192.40525659999736</v>
      </c>
      <c r="G21" s="121">
        <v>149.26437773333072</v>
      </c>
      <c r="H21" s="121">
        <v>20</v>
      </c>
      <c r="I21" s="121">
        <v>31.084088986578383</v>
      </c>
      <c r="J21" s="121">
        <f t="shared" ref="J21:J26" si="1">G21-G$23</f>
        <v>-65.029081466666611</v>
      </c>
    </row>
    <row r="22" spans="1:10" x14ac:dyDescent="0.25">
      <c r="A22" s="101"/>
      <c r="B22" s="110" t="s">
        <v>103</v>
      </c>
      <c r="C22" s="114">
        <v>-0.1</v>
      </c>
      <c r="D22" s="119">
        <f>$D$23*(1+C22)</f>
        <v>1800</v>
      </c>
      <c r="E22" s="121">
        <v>248.35280399999999</v>
      </c>
      <c r="F22" s="121">
        <v>232.96954791999758</v>
      </c>
      <c r="G22" s="121">
        <v>188.37765994666415</v>
      </c>
      <c r="H22" s="121">
        <v>20</v>
      </c>
      <c r="I22" s="121">
        <v>44.079092560594603</v>
      </c>
      <c r="J22" s="121">
        <f t="shared" si="1"/>
        <v>-25.915799253333176</v>
      </c>
    </row>
    <row r="23" spans="1:10" x14ac:dyDescent="0.25">
      <c r="A23" s="101" t="s">
        <v>101</v>
      </c>
      <c r="B23" s="112" t="s">
        <v>104</v>
      </c>
      <c r="C23" s="113">
        <v>0</v>
      </c>
      <c r="D23" s="120">
        <v>2000</v>
      </c>
      <c r="E23" s="126">
        <v>275.94756000000001</v>
      </c>
      <c r="F23" s="126">
        <v>260.01240879999733</v>
      </c>
      <c r="G23" s="126">
        <v>214.29345919999733</v>
      </c>
      <c r="H23" s="126">
        <v>20</v>
      </c>
      <c r="I23" s="126">
        <v>52.659578912887525</v>
      </c>
      <c r="J23" s="126">
        <f t="shared" si="1"/>
        <v>0</v>
      </c>
    </row>
    <row r="24" spans="1:10" x14ac:dyDescent="0.25">
      <c r="A24" s="101" t="s">
        <v>101</v>
      </c>
      <c r="B24" s="110" t="s">
        <v>105</v>
      </c>
      <c r="C24" s="114">
        <v>0.1</v>
      </c>
      <c r="D24" s="119">
        <f t="shared" ref="D24:D26" si="2">$D$23*(1+C24)</f>
        <v>2200</v>
      </c>
      <c r="E24" s="121">
        <v>303.54231600000003</v>
      </c>
      <c r="F24" s="121">
        <v>287.05526967999737</v>
      </c>
      <c r="G24" s="121">
        <v>239.86842511999734</v>
      </c>
      <c r="H24" s="121">
        <v>20</v>
      </c>
      <c r="I24" s="121">
        <v>61.050670887620875</v>
      </c>
      <c r="J24" s="121">
        <f t="shared" si="1"/>
        <v>25.574965920000011</v>
      </c>
    </row>
    <row r="25" spans="1:10" x14ac:dyDescent="0.25">
      <c r="A25" s="101"/>
      <c r="B25" s="110" t="s">
        <v>119</v>
      </c>
      <c r="C25" s="114">
        <v>0.25</v>
      </c>
      <c r="D25" s="119">
        <f t="shared" si="2"/>
        <v>2500</v>
      </c>
      <c r="E25" s="121">
        <v>344.93445000000003</v>
      </c>
      <c r="F25" s="121">
        <v>327.61956099999725</v>
      </c>
      <c r="G25" s="121">
        <v>278.2308739999973</v>
      </c>
      <c r="H25" s="121">
        <v>20</v>
      </c>
      <c r="I25" s="121">
        <v>73.637308849720881</v>
      </c>
      <c r="J25" s="121">
        <f t="shared" si="1"/>
        <v>63.937414799999971</v>
      </c>
    </row>
    <row r="26" spans="1:10" x14ac:dyDescent="0.25">
      <c r="A26" s="101" t="s">
        <v>101</v>
      </c>
      <c r="B26" s="110" t="s">
        <v>106</v>
      </c>
      <c r="C26" s="114">
        <v>0.5</v>
      </c>
      <c r="D26" s="119">
        <f t="shared" si="2"/>
        <v>3000</v>
      </c>
      <c r="E26" s="121">
        <v>413.92133999999999</v>
      </c>
      <c r="F26" s="121">
        <v>395.22671319999722</v>
      </c>
      <c r="G26" s="121">
        <v>342.16828879999724</v>
      </c>
      <c r="H26" s="121">
        <v>20</v>
      </c>
      <c r="I26" s="121">
        <v>94.61503878655428</v>
      </c>
      <c r="J26" s="121">
        <f t="shared" si="1"/>
        <v>127.87482959999991</v>
      </c>
    </row>
    <row r="28" spans="1:10" x14ac:dyDescent="0.25">
      <c r="B28" s="123" t="s">
        <v>117</v>
      </c>
      <c r="C28" s="124"/>
      <c r="D28" s="125">
        <f>'исх данные'!D12</f>
        <v>2000</v>
      </c>
      <c r="E28" s="126">
        <f>SUM(Финмодель!$F$12:$AO$12)/1000000</f>
        <v>275.94756000000001</v>
      </c>
      <c r="F28" s="126">
        <f>SUM(Финмодель!$F$37:$AO$37)/1000000</f>
        <v>260.01240879999733</v>
      </c>
      <c r="G28" s="126">
        <f>'Показатели проекта'!$C$13</f>
        <v>208.40429219999734</v>
      </c>
      <c r="H28" s="126">
        <f>'Показатели проекта'!$C$9</f>
        <v>20</v>
      </c>
      <c r="I28" s="126">
        <f>'Показатели проекта'!$C$5</f>
        <v>49.221638857683715</v>
      </c>
    </row>
    <row r="31" spans="1:10" x14ac:dyDescent="0.25">
      <c r="B31" s="117" t="s">
        <v>124</v>
      </c>
      <c r="C31" s="109"/>
      <c r="D31" s="109"/>
      <c r="E31" s="109"/>
      <c r="F31" s="109"/>
      <c r="G31" s="109"/>
      <c r="H31" s="109"/>
      <c r="I31" s="111"/>
    </row>
    <row r="32" spans="1:10" ht="6" customHeight="1" x14ac:dyDescent="0.25">
      <c r="B32" s="117"/>
      <c r="C32" s="109"/>
      <c r="D32" s="109"/>
      <c r="E32" s="109"/>
      <c r="F32" s="109"/>
      <c r="G32" s="109"/>
      <c r="H32" s="109"/>
      <c r="I32" s="111"/>
    </row>
    <row r="33" spans="2:11" x14ac:dyDescent="0.25">
      <c r="C33" s="109"/>
      <c r="D33" s="109"/>
      <c r="E33" s="158" t="s">
        <v>113</v>
      </c>
      <c r="F33" s="158"/>
      <c r="G33" s="158"/>
      <c r="H33" s="158"/>
      <c r="I33" s="158"/>
    </row>
    <row r="34" spans="2:11" ht="51" x14ac:dyDescent="0.25">
      <c r="B34" s="115" t="s">
        <v>101</v>
      </c>
      <c r="C34" s="118" t="s">
        <v>126</v>
      </c>
      <c r="D34" s="118" t="s">
        <v>125</v>
      </c>
      <c r="E34" s="115" t="s">
        <v>2</v>
      </c>
      <c r="F34" s="115" t="s">
        <v>98</v>
      </c>
      <c r="G34" s="115" t="s">
        <v>99</v>
      </c>
      <c r="H34" s="115" t="s">
        <v>100</v>
      </c>
      <c r="I34" s="115" t="s">
        <v>107</v>
      </c>
      <c r="J34" s="127" t="s">
        <v>122</v>
      </c>
    </row>
    <row r="35" spans="2:11" x14ac:dyDescent="0.25">
      <c r="B35" s="110" t="s">
        <v>102</v>
      </c>
      <c r="C35" s="114">
        <v>-0.25</v>
      </c>
      <c r="D35" s="128">
        <f t="shared" ref="D35:D36" si="3">$D$38+C35</f>
        <v>9.9999999999999978E-2</v>
      </c>
      <c r="E35" s="121">
        <v>78.842160000000007</v>
      </c>
      <c r="F35" s="121">
        <v>66.849116799997361</v>
      </c>
      <c r="G35" s="121">
        <v>2.6084311999973955</v>
      </c>
      <c r="H35" s="121">
        <v>23.538592800000103</v>
      </c>
      <c r="I35" s="121">
        <v>-17.074714076699191</v>
      </c>
      <c r="J35" s="121">
        <f t="shared" ref="J35:J41" si="4">G35-G$23</f>
        <v>-211.68502799999993</v>
      </c>
    </row>
    <row r="36" spans="2:11" x14ac:dyDescent="0.25">
      <c r="B36" s="110" t="s">
        <v>118</v>
      </c>
      <c r="C36" s="114">
        <v>-0.2</v>
      </c>
      <c r="D36" s="128">
        <f t="shared" si="3"/>
        <v>0.14999999999999997</v>
      </c>
      <c r="E36" s="121">
        <v>118.26324</v>
      </c>
      <c r="F36" s="121">
        <v>105.48177519999744</v>
      </c>
      <c r="G36" s="121">
        <v>60.192880133330732</v>
      </c>
      <c r="H36" s="121">
        <v>20</v>
      </c>
      <c r="I36" s="121">
        <v>0.9771123128505449</v>
      </c>
      <c r="J36" s="121">
        <f t="shared" si="4"/>
        <v>-154.1005790666666</v>
      </c>
    </row>
    <row r="37" spans="2:11" x14ac:dyDescent="0.25">
      <c r="B37" s="110" t="s">
        <v>103</v>
      </c>
      <c r="C37" s="114">
        <v>-0.1</v>
      </c>
      <c r="D37" s="128">
        <f>$D$38+C37</f>
        <v>0.24999999999999997</v>
      </c>
      <c r="E37" s="121">
        <v>197.1054</v>
      </c>
      <c r="F37" s="121">
        <v>182.74709199999739</v>
      </c>
      <c r="G37" s="121">
        <v>139.85421133333074</v>
      </c>
      <c r="H37" s="121">
        <v>20</v>
      </c>
      <c r="I37" s="121">
        <v>27.940616632040854</v>
      </c>
      <c r="J37" s="121">
        <f t="shared" si="4"/>
        <v>-74.439247866666591</v>
      </c>
    </row>
    <row r="38" spans="2:11" x14ac:dyDescent="0.25">
      <c r="B38" s="112" t="s">
        <v>104</v>
      </c>
      <c r="C38" s="113">
        <v>0</v>
      </c>
      <c r="D38" s="129">
        <v>0.35</v>
      </c>
      <c r="E38" s="126">
        <v>275.94756000000001</v>
      </c>
      <c r="F38" s="126">
        <v>260.01240879999733</v>
      </c>
      <c r="G38" s="126">
        <v>214.29345919999733</v>
      </c>
      <c r="H38" s="126">
        <v>20</v>
      </c>
      <c r="I38" s="126">
        <v>52.659578912887525</v>
      </c>
      <c r="J38" s="126">
        <f t="shared" si="4"/>
        <v>0</v>
      </c>
    </row>
    <row r="39" spans="2:11" x14ac:dyDescent="0.25">
      <c r="B39" s="110" t="s">
        <v>105</v>
      </c>
      <c r="C39" s="114">
        <v>0.1</v>
      </c>
      <c r="D39" s="128">
        <f t="shared" ref="D39:D41" si="5">$D$38+C39</f>
        <v>0.44999999999999996</v>
      </c>
      <c r="E39" s="121">
        <v>354.78971999999999</v>
      </c>
      <c r="F39" s="121">
        <v>337.27772559999727</v>
      </c>
      <c r="G39" s="121">
        <v>287.36479039999728</v>
      </c>
      <c r="H39" s="121">
        <v>20</v>
      </c>
      <c r="I39" s="121">
        <v>76.63412741212565</v>
      </c>
      <c r="J39" s="121">
        <f t="shared" si="4"/>
        <v>73.071331199999946</v>
      </c>
    </row>
    <row r="40" spans="2:11" x14ac:dyDescent="0.25">
      <c r="B40" s="110" t="s">
        <v>119</v>
      </c>
      <c r="C40" s="114">
        <v>0.2</v>
      </c>
      <c r="D40" s="128">
        <f t="shared" si="5"/>
        <v>0.55000000000000004</v>
      </c>
      <c r="E40" s="121">
        <v>433.63188000000008</v>
      </c>
      <c r="F40" s="121">
        <v>414.54304239999732</v>
      </c>
      <c r="G40" s="121">
        <v>360.43612159999731</v>
      </c>
      <c r="H40" s="121">
        <v>20</v>
      </c>
      <c r="I40" s="121">
        <v>100.60867591136379</v>
      </c>
      <c r="J40" s="121">
        <f t="shared" si="4"/>
        <v>146.14266239999998</v>
      </c>
    </row>
    <row r="41" spans="2:11" x14ac:dyDescent="0.25">
      <c r="B41" s="110" t="s">
        <v>106</v>
      </c>
      <c r="C41" s="114">
        <v>0.25</v>
      </c>
      <c r="D41" s="128">
        <f t="shared" si="5"/>
        <v>0.6</v>
      </c>
      <c r="E41" s="121">
        <v>473.05295999999998</v>
      </c>
      <c r="F41" s="121">
        <v>453.17570079999723</v>
      </c>
      <c r="G41" s="121">
        <v>396.97178719999727</v>
      </c>
      <c r="H41" s="121">
        <v>20</v>
      </c>
      <c r="I41" s="121">
        <v>112.59595016098289</v>
      </c>
      <c r="J41" s="121">
        <f t="shared" si="4"/>
        <v>182.67832799999994</v>
      </c>
    </row>
    <row r="43" spans="2:11" x14ac:dyDescent="0.25">
      <c r="B43" s="123" t="s">
        <v>117</v>
      </c>
      <c r="C43" s="124"/>
      <c r="D43" s="130">
        <f>'исх данные'!D10</f>
        <v>0.35</v>
      </c>
      <c r="E43" s="126">
        <f>SUM(Финмодель!$F$12:$AO$12)/1000000</f>
        <v>275.94756000000001</v>
      </c>
      <c r="F43" s="126">
        <f>SUM(Финмодель!$F$37:$AO$37)/1000000</f>
        <v>260.01240879999733</v>
      </c>
      <c r="G43" s="126">
        <f>'Показатели проекта'!$C$13</f>
        <v>208.40429219999734</v>
      </c>
      <c r="H43" s="126">
        <f>'Показатели проекта'!$C$9</f>
        <v>20</v>
      </c>
      <c r="I43" s="126">
        <f>'Показатели проекта'!$C$5</f>
        <v>49.221638857683715</v>
      </c>
      <c r="K43" s="143"/>
    </row>
  </sheetData>
  <mergeCells count="2">
    <mergeCell ref="E18:I18"/>
    <mergeCell ref="E33:I33"/>
  </mergeCells>
  <pageMargins left="0.25" right="0.25" top="0.75" bottom="0.75" header="0.3" footer="0.3"/>
  <pageSetup paperSize="9" scale="9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U962"/>
  <sheetViews>
    <sheetView zoomScale="55" zoomScaleNormal="55" workbookViewId="0">
      <pane xSplit="5" ySplit="6" topLeftCell="F7" activePane="bottomRight" state="frozen"/>
      <selection pane="topRight" activeCell="F1" sqref="F1"/>
      <selection pane="bottomLeft" activeCell="A5" sqref="A5"/>
      <selection pane="bottomRight" activeCell="AD20" sqref="AD20:AO20"/>
    </sheetView>
  </sheetViews>
  <sheetFormatPr defaultColWidth="14.42578125" defaultRowHeight="15" customHeight="1" x14ac:dyDescent="0.25"/>
  <cols>
    <col min="1" max="1" width="3.42578125" style="42" customWidth="1"/>
    <col min="2" max="2" width="3.7109375" style="42" customWidth="1"/>
    <col min="3" max="3" width="2.7109375" style="42" customWidth="1"/>
    <col min="4" max="4" width="45.140625" style="42" customWidth="1"/>
    <col min="5" max="5" width="12.28515625" style="42" customWidth="1"/>
    <col min="6" max="11" width="15.42578125" style="42" customWidth="1"/>
    <col min="12" max="17" width="15.7109375" style="42" customWidth="1"/>
    <col min="18" max="41" width="15.28515625" style="42" bestFit="1" customWidth="1"/>
    <col min="42" max="333" width="12.5703125" style="42" customWidth="1"/>
    <col min="334" max="16384" width="14.42578125" style="42"/>
  </cols>
  <sheetData>
    <row r="1" spans="1:333" ht="16.5" thickBot="1" x14ac:dyDescent="0.3">
      <c r="A1" s="38"/>
      <c r="B1" s="39" t="s">
        <v>1</v>
      </c>
      <c r="C1" s="39"/>
      <c r="D1" s="39"/>
      <c r="E1" s="40" t="s">
        <v>32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41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  <c r="IW1" s="43"/>
      <c r="IX1" s="43"/>
      <c r="IY1" s="43"/>
      <c r="IZ1" s="43"/>
      <c r="JA1" s="43"/>
      <c r="JB1" s="43"/>
      <c r="JC1" s="43"/>
      <c r="JD1" s="43"/>
      <c r="JE1" s="43"/>
      <c r="JF1" s="43"/>
      <c r="JG1" s="43"/>
      <c r="JH1" s="43"/>
      <c r="JI1" s="43"/>
      <c r="JJ1" s="43"/>
      <c r="JK1" s="43"/>
      <c r="JL1" s="43"/>
      <c r="JM1" s="43"/>
      <c r="JN1" s="43"/>
      <c r="JO1" s="43"/>
      <c r="JP1" s="43"/>
      <c r="JQ1" s="43"/>
      <c r="JR1" s="43"/>
      <c r="JS1" s="43"/>
      <c r="JT1" s="43"/>
      <c r="JU1" s="43"/>
      <c r="JV1" s="43"/>
      <c r="JW1" s="43"/>
      <c r="JX1" s="43"/>
      <c r="JY1" s="43"/>
      <c r="JZ1" s="43"/>
      <c r="KA1" s="43"/>
      <c r="KB1" s="43"/>
      <c r="KC1" s="43"/>
      <c r="KD1" s="43"/>
      <c r="KE1" s="43"/>
      <c r="KF1" s="43"/>
      <c r="KG1" s="43"/>
      <c r="KH1" s="43"/>
      <c r="KI1" s="43"/>
      <c r="KJ1" s="43"/>
      <c r="KK1" s="43"/>
      <c r="KL1" s="43"/>
      <c r="KM1" s="43"/>
      <c r="KN1" s="43"/>
      <c r="KO1" s="43"/>
      <c r="KP1" s="43"/>
      <c r="KQ1" s="43"/>
      <c r="KR1" s="43"/>
      <c r="KS1" s="43"/>
      <c r="KT1" s="43"/>
      <c r="KU1" s="43"/>
      <c r="KV1" s="43"/>
      <c r="KW1" s="43"/>
      <c r="KX1" s="43"/>
      <c r="KY1" s="43"/>
      <c r="KZ1" s="43"/>
      <c r="LA1" s="43"/>
      <c r="LB1" s="43"/>
      <c r="LC1" s="43"/>
      <c r="LD1" s="43"/>
      <c r="LE1" s="43"/>
      <c r="LF1" s="43"/>
      <c r="LG1" s="43"/>
      <c r="LH1" s="43"/>
      <c r="LI1" s="43"/>
      <c r="LJ1" s="43"/>
      <c r="LK1" s="43"/>
      <c r="LL1" s="43"/>
      <c r="LM1" s="43"/>
      <c r="LN1" s="43"/>
      <c r="LO1" s="43"/>
      <c r="LP1" s="43"/>
      <c r="LQ1" s="43"/>
      <c r="LR1" s="43"/>
      <c r="LS1" s="43"/>
      <c r="LT1" s="43"/>
      <c r="LU1" s="43"/>
    </row>
    <row r="2" spans="1:333" ht="15.75" x14ac:dyDescent="0.25">
      <c r="E2" s="44"/>
      <c r="F2" s="159">
        <v>2024</v>
      </c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1"/>
      <c r="R2" s="159">
        <f>F2+1</f>
        <v>2025</v>
      </c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1"/>
      <c r="AD2" s="159">
        <f>R2+1</f>
        <v>2026</v>
      </c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1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  <c r="IX2" s="45"/>
      <c r="IY2" s="45"/>
      <c r="IZ2" s="45"/>
      <c r="JA2" s="45"/>
      <c r="JB2" s="45"/>
      <c r="JC2" s="45"/>
      <c r="JD2" s="45"/>
      <c r="JE2" s="45"/>
      <c r="JF2" s="45"/>
      <c r="JG2" s="45"/>
      <c r="JH2" s="45"/>
      <c r="JI2" s="45"/>
      <c r="JJ2" s="45"/>
      <c r="JK2" s="45"/>
      <c r="JL2" s="45"/>
      <c r="JM2" s="45"/>
      <c r="JN2" s="45"/>
      <c r="JO2" s="45"/>
      <c r="JP2" s="45"/>
      <c r="JQ2" s="45"/>
      <c r="JR2" s="45"/>
      <c r="JS2" s="45"/>
      <c r="JT2" s="45"/>
      <c r="JU2" s="45"/>
      <c r="JV2" s="45"/>
      <c r="JW2" s="45"/>
      <c r="JX2" s="45"/>
      <c r="JY2" s="45"/>
      <c r="JZ2" s="45"/>
      <c r="KA2" s="45"/>
      <c r="KB2" s="45"/>
      <c r="KC2" s="45"/>
      <c r="KD2" s="45"/>
      <c r="KE2" s="45"/>
      <c r="KF2" s="45"/>
      <c r="KG2" s="45"/>
      <c r="KH2" s="45"/>
      <c r="KI2" s="45"/>
      <c r="KJ2" s="45"/>
      <c r="KK2" s="45"/>
      <c r="KL2" s="45"/>
      <c r="KM2" s="45"/>
      <c r="KN2" s="45"/>
      <c r="KO2" s="45"/>
      <c r="KP2" s="45"/>
      <c r="KQ2" s="45"/>
      <c r="KR2" s="45"/>
      <c r="KS2" s="45"/>
      <c r="KT2" s="45"/>
      <c r="KU2" s="45"/>
      <c r="KV2" s="45"/>
      <c r="KW2" s="45"/>
      <c r="KX2" s="45"/>
      <c r="KY2" s="45"/>
      <c r="KZ2" s="45"/>
      <c r="LA2" s="45"/>
      <c r="LB2" s="45"/>
      <c r="LC2" s="45"/>
      <c r="LD2" s="45"/>
      <c r="LE2" s="45"/>
      <c r="LF2" s="45"/>
      <c r="LG2" s="45"/>
      <c r="LH2" s="45"/>
      <c r="LI2" s="45"/>
      <c r="LJ2" s="45"/>
      <c r="LK2" s="45"/>
      <c r="LL2" s="45"/>
      <c r="LM2" s="45"/>
      <c r="LN2" s="45"/>
      <c r="LO2" s="45"/>
      <c r="LP2" s="45"/>
      <c r="LQ2" s="45"/>
      <c r="LR2" s="45"/>
      <c r="LS2" s="45"/>
      <c r="LT2" s="45"/>
      <c r="LU2" s="45"/>
    </row>
    <row r="3" spans="1:333" ht="16.5" thickBot="1" x14ac:dyDescent="0.3">
      <c r="A3" s="46"/>
      <c r="B3" s="46"/>
      <c r="C3" s="46"/>
      <c r="D3" s="46"/>
      <c r="E3" s="47"/>
      <c r="F3" s="48" t="s">
        <v>40</v>
      </c>
      <c r="G3" s="48" t="s">
        <v>41</v>
      </c>
      <c r="H3" s="48" t="s">
        <v>42</v>
      </c>
      <c r="I3" s="48" t="s">
        <v>43</v>
      </c>
      <c r="J3" s="48" t="s">
        <v>44</v>
      </c>
      <c r="K3" s="48" t="s">
        <v>45</v>
      </c>
      <c r="L3" s="48" t="s">
        <v>46</v>
      </c>
      <c r="M3" s="48" t="s">
        <v>47</v>
      </c>
      <c r="N3" s="48" t="s">
        <v>48</v>
      </c>
      <c r="O3" s="48" t="s">
        <v>49</v>
      </c>
      <c r="P3" s="48" t="s">
        <v>50</v>
      </c>
      <c r="Q3" s="48" t="s">
        <v>51</v>
      </c>
      <c r="R3" s="48" t="s">
        <v>40</v>
      </c>
      <c r="S3" s="48" t="s">
        <v>41</v>
      </c>
      <c r="T3" s="48" t="s">
        <v>42</v>
      </c>
      <c r="U3" s="48" t="s">
        <v>43</v>
      </c>
      <c r="V3" s="48" t="s">
        <v>44</v>
      </c>
      <c r="W3" s="48" t="s">
        <v>45</v>
      </c>
      <c r="X3" s="48" t="s">
        <v>46</v>
      </c>
      <c r="Y3" s="48" t="s">
        <v>47</v>
      </c>
      <c r="Z3" s="48" t="s">
        <v>48</v>
      </c>
      <c r="AA3" s="48" t="s">
        <v>49</v>
      </c>
      <c r="AB3" s="48" t="s">
        <v>50</v>
      </c>
      <c r="AC3" s="48" t="s">
        <v>51</v>
      </c>
      <c r="AD3" s="48" t="s">
        <v>40</v>
      </c>
      <c r="AE3" s="48" t="s">
        <v>41</v>
      </c>
      <c r="AF3" s="48" t="s">
        <v>42</v>
      </c>
      <c r="AG3" s="48" t="s">
        <v>43</v>
      </c>
      <c r="AH3" s="48" t="s">
        <v>44</v>
      </c>
      <c r="AI3" s="48" t="s">
        <v>45</v>
      </c>
      <c r="AJ3" s="48" t="s">
        <v>46</v>
      </c>
      <c r="AK3" s="48" t="s">
        <v>47</v>
      </c>
      <c r="AL3" s="48" t="s">
        <v>48</v>
      </c>
      <c r="AM3" s="48" t="s">
        <v>49</v>
      </c>
      <c r="AN3" s="48" t="s">
        <v>50</v>
      </c>
      <c r="AO3" s="48" t="s">
        <v>51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</row>
    <row r="4" spans="1:333" ht="15.75" x14ac:dyDescent="0.25">
      <c r="A4" s="46"/>
      <c r="B4" s="46"/>
      <c r="C4" s="46"/>
      <c r="D4" s="46"/>
      <c r="E4" s="47"/>
      <c r="F4" s="50">
        <v>2024</v>
      </c>
      <c r="G4" s="50">
        <v>2024</v>
      </c>
      <c r="H4" s="50">
        <v>2024</v>
      </c>
      <c r="I4" s="50">
        <v>2024</v>
      </c>
      <c r="J4" s="50">
        <v>2024</v>
      </c>
      <c r="K4" s="50">
        <v>2024</v>
      </c>
      <c r="L4" s="50">
        <v>2024</v>
      </c>
      <c r="M4" s="50">
        <v>2024</v>
      </c>
      <c r="N4" s="50">
        <v>2024</v>
      </c>
      <c r="O4" s="50">
        <v>2024</v>
      </c>
      <c r="P4" s="50">
        <v>2024</v>
      </c>
      <c r="Q4" s="50">
        <v>2024</v>
      </c>
      <c r="R4" s="50">
        <f>F4+1</f>
        <v>2025</v>
      </c>
      <c r="S4" s="50">
        <f t="shared" ref="S4:AC4" si="0">G4+1</f>
        <v>2025</v>
      </c>
      <c r="T4" s="50">
        <f t="shared" si="0"/>
        <v>2025</v>
      </c>
      <c r="U4" s="50">
        <f t="shared" si="0"/>
        <v>2025</v>
      </c>
      <c r="V4" s="50">
        <f t="shared" si="0"/>
        <v>2025</v>
      </c>
      <c r="W4" s="50">
        <f t="shared" si="0"/>
        <v>2025</v>
      </c>
      <c r="X4" s="50">
        <f t="shared" si="0"/>
        <v>2025</v>
      </c>
      <c r="Y4" s="50">
        <f t="shared" si="0"/>
        <v>2025</v>
      </c>
      <c r="Z4" s="50">
        <f t="shared" si="0"/>
        <v>2025</v>
      </c>
      <c r="AA4" s="50">
        <f t="shared" si="0"/>
        <v>2025</v>
      </c>
      <c r="AB4" s="50">
        <f t="shared" si="0"/>
        <v>2025</v>
      </c>
      <c r="AC4" s="50">
        <f t="shared" si="0"/>
        <v>2025</v>
      </c>
      <c r="AD4" s="50">
        <f>R4+1</f>
        <v>2026</v>
      </c>
      <c r="AE4" s="50">
        <f t="shared" ref="AE4" si="1">S4+1</f>
        <v>2026</v>
      </c>
      <c r="AF4" s="50">
        <f t="shared" ref="AF4" si="2">T4+1</f>
        <v>2026</v>
      </c>
      <c r="AG4" s="50">
        <f t="shared" ref="AG4" si="3">U4+1</f>
        <v>2026</v>
      </c>
      <c r="AH4" s="50">
        <f t="shared" ref="AH4" si="4">V4+1</f>
        <v>2026</v>
      </c>
      <c r="AI4" s="50">
        <f t="shared" ref="AI4" si="5">W4+1</f>
        <v>2026</v>
      </c>
      <c r="AJ4" s="50">
        <f t="shared" ref="AJ4" si="6">X4+1</f>
        <v>2026</v>
      </c>
      <c r="AK4" s="50">
        <f t="shared" ref="AK4" si="7">Y4+1</f>
        <v>2026</v>
      </c>
      <c r="AL4" s="50">
        <f t="shared" ref="AL4" si="8">Z4+1</f>
        <v>2026</v>
      </c>
      <c r="AM4" s="50">
        <f t="shared" ref="AM4" si="9">AA4+1</f>
        <v>2026</v>
      </c>
      <c r="AN4" s="50">
        <f t="shared" ref="AN4" si="10">AB4+1</f>
        <v>2026</v>
      </c>
      <c r="AO4" s="50">
        <f t="shared" ref="AO4" si="11">AC4+1</f>
        <v>2026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</row>
    <row r="5" spans="1:333" ht="15.75" x14ac:dyDescent="0.25">
      <c r="A5" s="46"/>
      <c r="B5" s="46"/>
      <c r="C5" s="46"/>
      <c r="D5" s="46"/>
      <c r="E5" s="47"/>
      <c r="F5" s="50">
        <v>1</v>
      </c>
      <c r="G5" s="50">
        <v>2</v>
      </c>
      <c r="H5" s="50">
        <v>3</v>
      </c>
      <c r="I5" s="50">
        <v>4</v>
      </c>
      <c r="J5" s="50">
        <v>5</v>
      </c>
      <c r="K5" s="50">
        <v>6</v>
      </c>
      <c r="L5" s="50">
        <v>7</v>
      </c>
      <c r="M5" s="50">
        <v>8</v>
      </c>
      <c r="N5" s="50">
        <v>9</v>
      </c>
      <c r="O5" s="50">
        <v>10</v>
      </c>
      <c r="P5" s="50">
        <v>11</v>
      </c>
      <c r="Q5" s="50">
        <v>12</v>
      </c>
      <c r="R5" s="50">
        <v>1</v>
      </c>
      <c r="S5" s="50">
        <v>2</v>
      </c>
      <c r="T5" s="50">
        <v>3</v>
      </c>
      <c r="U5" s="50">
        <v>4</v>
      </c>
      <c r="V5" s="50">
        <v>5</v>
      </c>
      <c r="W5" s="50">
        <v>6</v>
      </c>
      <c r="X5" s="50">
        <v>7</v>
      </c>
      <c r="Y5" s="50">
        <v>8</v>
      </c>
      <c r="Z5" s="50">
        <v>9</v>
      </c>
      <c r="AA5" s="50">
        <v>10</v>
      </c>
      <c r="AB5" s="50">
        <v>11</v>
      </c>
      <c r="AC5" s="50">
        <v>12</v>
      </c>
      <c r="AD5" s="50">
        <v>1</v>
      </c>
      <c r="AE5" s="50">
        <v>2</v>
      </c>
      <c r="AF5" s="50">
        <v>3</v>
      </c>
      <c r="AG5" s="50">
        <v>4</v>
      </c>
      <c r="AH5" s="50">
        <v>5</v>
      </c>
      <c r="AI5" s="50">
        <v>6</v>
      </c>
      <c r="AJ5" s="50">
        <v>7</v>
      </c>
      <c r="AK5" s="50">
        <v>8</v>
      </c>
      <c r="AL5" s="50">
        <v>9</v>
      </c>
      <c r="AM5" s="50">
        <v>10</v>
      </c>
      <c r="AN5" s="50">
        <v>11</v>
      </c>
      <c r="AO5" s="50">
        <v>12</v>
      </c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  <c r="IW5" s="49"/>
      <c r="IX5" s="49"/>
      <c r="IY5" s="49"/>
      <c r="IZ5" s="49"/>
      <c r="JA5" s="49"/>
      <c r="JB5" s="49"/>
      <c r="JC5" s="49"/>
      <c r="JD5" s="49"/>
      <c r="JE5" s="49"/>
      <c r="JF5" s="49"/>
      <c r="JG5" s="49"/>
      <c r="JH5" s="49"/>
      <c r="JI5" s="49"/>
      <c r="JJ5" s="49"/>
      <c r="JK5" s="49"/>
      <c r="JL5" s="49"/>
      <c r="JM5" s="49"/>
      <c r="JN5" s="49"/>
      <c r="JO5" s="49"/>
      <c r="JP5" s="49"/>
      <c r="JQ5" s="49"/>
      <c r="JR5" s="49"/>
      <c r="JS5" s="49"/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49"/>
      <c r="KF5" s="49"/>
      <c r="KG5" s="49"/>
      <c r="KH5" s="49"/>
      <c r="KI5" s="49"/>
      <c r="KJ5" s="49"/>
      <c r="KK5" s="49"/>
      <c r="KL5" s="49"/>
      <c r="KM5" s="49"/>
      <c r="KN5" s="49"/>
      <c r="KO5" s="49"/>
      <c r="KP5" s="49"/>
      <c r="KQ5" s="49"/>
      <c r="KR5" s="49"/>
      <c r="KS5" s="49"/>
      <c r="KT5" s="49"/>
      <c r="KU5" s="49"/>
      <c r="KV5" s="49"/>
      <c r="KW5" s="49"/>
      <c r="KX5" s="49"/>
      <c r="KY5" s="49"/>
      <c r="KZ5" s="49"/>
      <c r="LA5" s="49"/>
      <c r="LB5" s="49"/>
      <c r="LC5" s="49"/>
      <c r="LD5" s="49"/>
      <c r="LE5" s="49"/>
      <c r="LF5" s="49"/>
      <c r="LG5" s="49"/>
      <c r="LH5" s="49"/>
      <c r="LI5" s="49"/>
      <c r="LJ5" s="49"/>
      <c r="LK5" s="49"/>
      <c r="LL5" s="49"/>
      <c r="LM5" s="49"/>
      <c r="LN5" s="49"/>
      <c r="LO5" s="49"/>
      <c r="LP5" s="49"/>
      <c r="LQ5" s="49"/>
      <c r="LR5" s="49"/>
      <c r="LS5" s="49"/>
      <c r="LT5" s="49"/>
      <c r="LU5" s="49"/>
    </row>
    <row r="6" spans="1:333" ht="15.75" x14ac:dyDescent="0.25">
      <c r="E6" s="4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</row>
    <row r="7" spans="1:333" ht="15.75" customHeight="1" thickBot="1" x14ac:dyDescent="0.3">
      <c r="A7" s="67"/>
      <c r="B7" s="68"/>
      <c r="C7" s="32" t="s">
        <v>88</v>
      </c>
      <c r="D7" s="69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/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</row>
    <row r="8" spans="1:333" ht="16.5" thickTop="1" x14ac:dyDescent="0.25"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</row>
    <row r="9" spans="1:333" ht="15.75" x14ac:dyDescent="0.25">
      <c r="D9" s="51" t="s">
        <v>2</v>
      </c>
      <c r="E9" s="4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52"/>
      <c r="Y9" s="52"/>
      <c r="Z9" s="52"/>
      <c r="AA9" s="52"/>
      <c r="AB9" s="52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52"/>
      <c r="AN9" s="52"/>
      <c r="AO9" s="52"/>
    </row>
    <row r="10" spans="1:333" ht="15.75" x14ac:dyDescent="0.25">
      <c r="D10" s="42" t="s">
        <v>77</v>
      </c>
      <c r="E10" s="53"/>
      <c r="F10" s="54">
        <f>IF(SUMIFS('исх данные'!$D:$D,'исх данные'!$B:$B,Финмодель!$D10,'исх данные'!$F:$F,Финмодель!F$4,'исх данные'!$G:$G,Финмодель!F$5)&gt;0,SUMIFS('исх данные'!$D:$D,'исх данные'!$B:$B,Финмодель!$D10,'исх данные'!$F:$F,Финмодель!F$4,'исх данные'!$G:$G,Финмодель!F$5),E10)</f>
        <v>0</v>
      </c>
      <c r="G10" s="54">
        <f>IF(SUMIFS('исх данные'!$D:$D,'исх данные'!$B:$B,Финмодель!$D10,'исх данные'!$F:$F,Финмодель!G$4,'исх данные'!$G:$G,Финмодель!G$5)&gt;0,SUMIFS('исх данные'!$D:$D,'исх данные'!$B:$B,Финмодель!$D10,'исх данные'!$F:$F,Финмодель!G$4,'исх данные'!$G:$G,Финмодель!G$5),F10)</f>
        <v>0</v>
      </c>
      <c r="H10" s="54">
        <f>IF(SUMIFS('исх данные'!$D:$D,'исх данные'!$B:$B,Финмодель!$D10,'исх данные'!$F:$F,Финмодель!H$4,'исх данные'!$G:$G,Финмодель!H$5)&gt;0,SUMIFS('исх данные'!$D:$D,'исх данные'!$B:$B,Финмодель!$D10,'исх данные'!$F:$F,Финмодель!H$4,'исх данные'!$G:$G,Финмодель!H$5),G10)</f>
        <v>0</v>
      </c>
      <c r="I10" s="54">
        <f>IF(SUMIFS('исх данные'!$D:$D,'исх данные'!$B:$B,Финмодель!$D10,'исх данные'!$F:$F,Финмодель!I$4,'исх данные'!$G:$G,Финмодель!I$5)&gt;0,SUMIFS('исх данные'!$D:$D,'исх данные'!$B:$B,Финмодель!$D10,'исх данные'!$F:$F,Финмодель!I$4,'исх данные'!$G:$G,Финмодель!I$5),H10)</f>
        <v>0</v>
      </c>
      <c r="J10" s="54">
        <f>IF(SUMIFS('исх данные'!$D:$D,'исх данные'!$B:$B,Финмодель!$D10,'исх данные'!$F:$F,Финмодель!J$4,'исх данные'!$G:$G,Финмодель!J$5)&gt;0,SUMIFS('исх данные'!$D:$D,'исх данные'!$B:$B,Финмодель!$D10,'исх данные'!$F:$F,Финмодель!J$4,'исх данные'!$G:$G,Финмодель!J$5),I10)</f>
        <v>0</v>
      </c>
      <c r="K10" s="54">
        <f>IF(SUMIFS('исх данные'!$D:$D,'исх данные'!$B:$B,Финмодель!$D10,'исх данные'!$F:$F,Финмодель!K$4,'исх данные'!$G:$G,Финмодель!K$5)&gt;0,SUMIFS('исх данные'!$D:$D,'исх данные'!$B:$B,Финмодель!$D10,'исх данные'!$F:$F,Финмодель!K$4,'исх данные'!$G:$G,Финмодель!K$5),J10)</f>
        <v>0</v>
      </c>
      <c r="L10" s="54">
        <f>'исх данные'!$D$16*'всп расчеты'!J$7</f>
        <v>0</v>
      </c>
      <c r="M10" s="54">
        <f>'исх данные'!$D$16*'всп расчеты'!K$7</f>
        <v>0</v>
      </c>
      <c r="N10" s="54">
        <f>'исх данные'!$D$16*'всп расчеты'!L$7</f>
        <v>1738800</v>
      </c>
      <c r="O10" s="54">
        <f>'исх данные'!$D$16*'всп расчеты'!M$7</f>
        <v>4347000</v>
      </c>
      <c r="P10" s="54">
        <f>'исх данные'!$D$16*'всп расчеты'!N$7</f>
        <v>6520500</v>
      </c>
      <c r="Q10" s="54">
        <f>'исх данные'!$D$16*'всп расчеты'!O$7</f>
        <v>8694000</v>
      </c>
      <c r="R10" s="54">
        <f>'исх данные'!$D$16*'всп расчеты'!P$7</f>
        <v>8694000</v>
      </c>
      <c r="S10" s="54">
        <f>'исх данные'!$D$16*'всп расчеты'!Q$7</f>
        <v>8694000</v>
      </c>
      <c r="T10" s="54">
        <f>'исх данные'!$D$16*'всп расчеты'!R$7</f>
        <v>8694000</v>
      </c>
      <c r="U10" s="54">
        <f>'исх данные'!$D$16*'всп расчеты'!S$7</f>
        <v>8694000</v>
      </c>
      <c r="V10" s="54">
        <f>'исх данные'!$D$16*'всп расчеты'!T$7</f>
        <v>8694000</v>
      </c>
      <c r="W10" s="54">
        <f>'исх данные'!$D$16*'всп расчеты'!U$7</f>
        <v>8694000</v>
      </c>
      <c r="X10" s="54">
        <f>'исх данные'!$D$16*'всп расчеты'!V$7</f>
        <v>8694000</v>
      </c>
      <c r="Y10" s="54">
        <f>'исх данные'!$D$16*'всп расчеты'!W$7</f>
        <v>8694000</v>
      </c>
      <c r="Z10" s="54">
        <f>'исх данные'!$D$16*'всп расчеты'!X$7</f>
        <v>8694000</v>
      </c>
      <c r="AA10" s="54">
        <f>'исх данные'!$D$16*'всп расчеты'!Y$7</f>
        <v>8694000</v>
      </c>
      <c r="AB10" s="54">
        <f>'исх данные'!$D$16*'всп расчеты'!Z$7</f>
        <v>8694000</v>
      </c>
      <c r="AC10" s="54">
        <f>'исх данные'!$D$16*'всп расчеты'!AA$7</f>
        <v>8694000</v>
      </c>
      <c r="AD10" s="54">
        <f>'исх данные'!$D$16*'всп расчеты'!AB$7</f>
        <v>8694000</v>
      </c>
      <c r="AE10" s="54">
        <f>'исх данные'!$D$16*'всп расчеты'!AC$7</f>
        <v>8694000</v>
      </c>
      <c r="AF10" s="54">
        <f>'исх данные'!$D$16*'всп расчеты'!AD$7</f>
        <v>8694000</v>
      </c>
      <c r="AG10" s="54">
        <f>'исх данные'!$D$16*'всп расчеты'!AE$7</f>
        <v>8694000</v>
      </c>
      <c r="AH10" s="54">
        <f>'исх данные'!$D$16*'всп расчеты'!AF$7</f>
        <v>8694000</v>
      </c>
      <c r="AI10" s="54">
        <f>'исх данные'!$D$16*'всп расчеты'!AG$7</f>
        <v>8694000</v>
      </c>
      <c r="AJ10" s="54">
        <f>'исх данные'!$D$16*'всп расчеты'!AH$7</f>
        <v>8694000</v>
      </c>
      <c r="AK10" s="54">
        <f>'исх данные'!$D$16*'всп расчеты'!AI$7</f>
        <v>8694000</v>
      </c>
      <c r="AL10" s="54">
        <f>'исх данные'!$D$16*'всп расчеты'!AJ$7</f>
        <v>8694000</v>
      </c>
      <c r="AM10" s="54">
        <f>'исх данные'!$D$16*'всп расчеты'!AK$7</f>
        <v>8694000</v>
      </c>
      <c r="AN10" s="54">
        <f>'исх данные'!$D$16*'всп расчеты'!AL$7</f>
        <v>8694000</v>
      </c>
      <c r="AO10" s="54">
        <f>'исх данные'!$D$16*'всп расчеты'!AM$7</f>
        <v>8694000</v>
      </c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  <c r="IX10" s="55"/>
      <c r="IY10" s="55"/>
      <c r="IZ10" s="55"/>
      <c r="JA10" s="55"/>
      <c r="JB10" s="55"/>
      <c r="JC10" s="55"/>
      <c r="JD10" s="55"/>
      <c r="JE10" s="55"/>
      <c r="JF10" s="55"/>
      <c r="JG10" s="55"/>
      <c r="JH10" s="55"/>
      <c r="JI10" s="55"/>
      <c r="JJ10" s="55"/>
      <c r="JK10" s="55"/>
      <c r="JL10" s="55"/>
      <c r="JM10" s="55"/>
      <c r="JN10" s="55"/>
      <c r="JO10" s="55"/>
      <c r="JP10" s="55"/>
      <c r="JQ10" s="55"/>
      <c r="JR10" s="55"/>
      <c r="JS10" s="55"/>
      <c r="JT10" s="55"/>
      <c r="JU10" s="55"/>
      <c r="JV10" s="55"/>
      <c r="JW10" s="55"/>
      <c r="JX10" s="55"/>
      <c r="JY10" s="55"/>
      <c r="JZ10" s="55"/>
      <c r="KA10" s="55"/>
      <c r="KB10" s="55"/>
      <c r="KC10" s="55"/>
      <c r="KD10" s="55"/>
      <c r="KE10" s="55"/>
      <c r="KF10" s="55"/>
      <c r="KG10" s="55"/>
      <c r="KH10" s="55"/>
      <c r="KI10" s="55"/>
      <c r="KJ10" s="55"/>
      <c r="KK10" s="55"/>
      <c r="KL10" s="55"/>
      <c r="KM10" s="55"/>
      <c r="KN10" s="55"/>
      <c r="KO10" s="55"/>
      <c r="KP10" s="55"/>
      <c r="KQ10" s="55"/>
      <c r="KR10" s="55"/>
      <c r="KS10" s="55"/>
      <c r="KT10" s="55"/>
      <c r="KU10" s="55"/>
      <c r="KV10" s="55"/>
      <c r="KW10" s="55"/>
      <c r="KX10" s="55"/>
      <c r="KY10" s="55"/>
      <c r="KZ10" s="55"/>
      <c r="LA10" s="55"/>
      <c r="LB10" s="55"/>
      <c r="LC10" s="55"/>
      <c r="LD10" s="55"/>
      <c r="LE10" s="55"/>
      <c r="LF10" s="55"/>
      <c r="LG10" s="55"/>
      <c r="LH10" s="55"/>
      <c r="LI10" s="55"/>
      <c r="LJ10" s="55"/>
      <c r="LK10" s="55"/>
      <c r="LL10" s="55"/>
      <c r="LM10" s="55"/>
      <c r="LN10" s="55"/>
      <c r="LO10" s="55"/>
      <c r="LP10" s="55"/>
      <c r="LQ10" s="55"/>
      <c r="LR10" s="55"/>
      <c r="LS10" s="55"/>
      <c r="LT10" s="55"/>
      <c r="LU10" s="55"/>
    </row>
    <row r="11" spans="1:333" ht="15.75" x14ac:dyDescent="0.25">
      <c r="D11" s="42" t="s">
        <v>78</v>
      </c>
      <c r="E11" s="53"/>
      <c r="F11" s="54">
        <f>IF(SUMIFS('исх данные'!$D:$D,'исх данные'!$B:$B,Финмодель!$D11,'исх данные'!$F:$F,Финмодель!F$4,'исх данные'!$G:$G,Финмодель!F$5)&gt;0,SUMIFS('исх данные'!$D:$D,'исх данные'!$B:$B,Финмодель!$D11,'исх данные'!$F:$F,Финмодель!F$4,'исх данные'!$G:$G,Финмодель!F$5),E11)</f>
        <v>0</v>
      </c>
      <c r="G11" s="54">
        <f>IF(SUMIFS('исх данные'!$D:$D,'исх данные'!$B:$B,Финмодель!$D11,'исх данные'!$F:$F,Финмодель!G$4,'исх данные'!$G:$G,Финмодель!G$5)&gt;0,SUMIFS('исх данные'!$D:$D,'исх данные'!$B:$B,Финмодель!$D11,'исх данные'!$F:$F,Финмодель!G$4,'исх данные'!$G:$G,Финмодель!G$5),F11)</f>
        <v>0</v>
      </c>
      <c r="H11" s="54">
        <f>IF(SUMIFS('исх данные'!$D:$D,'исх данные'!$B:$B,Финмодель!$D11,'исх данные'!$F:$F,Финмодель!H$4,'исх данные'!$G:$G,Финмодель!H$5)&gt;0,SUMIFS('исх данные'!$D:$D,'исх данные'!$B:$B,Финмодель!$D11,'исх данные'!$F:$F,Финмодель!H$4,'исх данные'!$G:$G,Финмодель!H$5),G11)</f>
        <v>0</v>
      </c>
      <c r="I11" s="54">
        <f>IF(SUMIFS('исх данные'!$D:$D,'исх данные'!$B:$B,Финмодель!$D11,'исх данные'!$F:$F,Финмодель!I$4,'исх данные'!$G:$G,Финмодель!I$5)&gt;0,SUMIFS('исх данные'!$D:$D,'исх данные'!$B:$B,Финмодель!$D11,'исх данные'!$F:$F,Финмодель!I$4,'исх данные'!$G:$G,Финмодель!I$5),H11)</f>
        <v>0</v>
      </c>
      <c r="J11" s="54">
        <f>IF(SUMIFS('исх данные'!$D:$D,'исх данные'!$B:$B,Финмодель!$D11,'исх данные'!$F:$F,Финмодель!J$4,'исх данные'!$G:$G,Финмодель!J$5)&gt;0,SUMIFS('исх данные'!$D:$D,'исх данные'!$B:$B,Финмодель!$D11,'исх данные'!$F:$F,Финмодель!J$4,'исх данные'!$G:$G,Финмодель!J$5),I11)</f>
        <v>0</v>
      </c>
      <c r="K11" s="54">
        <f>IF(SUMIFS('исх данные'!$D:$D,'исх данные'!$B:$B,Финмодель!$D11,'исх данные'!$F:$F,Финмодель!K$4,'исх данные'!$G:$G,Финмодель!K$5)&gt;0,SUMIFS('исх данные'!$D:$D,'исх данные'!$B:$B,Финмодель!$D11,'исх данные'!$F:$F,Финмодель!K$4,'исх данные'!$G:$G,Финмодель!K$5),J11)</f>
        <v>0</v>
      </c>
      <c r="L11" s="54">
        <f>'исх данные'!$D$18*'всп расчеты'!J$7</f>
        <v>0</v>
      </c>
      <c r="M11" s="54">
        <f>'исх данные'!$D$18*'всп расчеты'!K$7</f>
        <v>0</v>
      </c>
      <c r="N11" s="54">
        <f>'исх данные'!$D$18*'всп расчеты'!L$7</f>
        <v>347760</v>
      </c>
      <c r="O11" s="54">
        <f>'исх данные'!$D$18*'всп расчеты'!M$7</f>
        <v>869400</v>
      </c>
      <c r="P11" s="54">
        <f>'исх данные'!$D$18*'всп расчеты'!N$7</f>
        <v>1304100</v>
      </c>
      <c r="Q11" s="54">
        <f>'исх данные'!$D$18*'всп расчеты'!O$7</f>
        <v>1738800</v>
      </c>
      <c r="R11" s="54">
        <f>'исх данные'!$D$18*'всп расчеты'!P$7</f>
        <v>1738800</v>
      </c>
      <c r="S11" s="54">
        <f>'исх данные'!$D$18*'всп расчеты'!Q$7</f>
        <v>1738800</v>
      </c>
      <c r="T11" s="54">
        <f>'исх данные'!$D$18*'всп расчеты'!R$7</f>
        <v>1738800</v>
      </c>
      <c r="U11" s="54">
        <f>'исх данные'!$D$18*'всп расчеты'!S$7</f>
        <v>1738800</v>
      </c>
      <c r="V11" s="54">
        <f>'исх данные'!$D$18*'всп расчеты'!T$7</f>
        <v>1738800</v>
      </c>
      <c r="W11" s="54">
        <f>'исх данные'!$D$18*'всп расчеты'!U$7</f>
        <v>1738800</v>
      </c>
      <c r="X11" s="54">
        <f>'исх данные'!$D$18*'всп расчеты'!V$7</f>
        <v>1738800</v>
      </c>
      <c r="Y11" s="54">
        <f>'исх данные'!$D$18*'всп расчеты'!W$7</f>
        <v>1738800</v>
      </c>
      <c r="Z11" s="54">
        <f>'исх данные'!$D$18*'всп расчеты'!X$7</f>
        <v>1738800</v>
      </c>
      <c r="AA11" s="54">
        <f>'исх данные'!$D$18*'всп расчеты'!Y$7</f>
        <v>1738800</v>
      </c>
      <c r="AB11" s="54">
        <f>'исх данные'!$D$18*'всп расчеты'!Z$7</f>
        <v>1738800</v>
      </c>
      <c r="AC11" s="54">
        <f>'исх данные'!$D$18*'всп расчеты'!AA$7</f>
        <v>1738800</v>
      </c>
      <c r="AD11" s="54">
        <f>'исх данные'!$D$18*'всп расчеты'!AB$7</f>
        <v>1738800</v>
      </c>
      <c r="AE11" s="54">
        <f>'исх данные'!$D$18*'всп расчеты'!AC$7</f>
        <v>1738800</v>
      </c>
      <c r="AF11" s="54">
        <f>'исх данные'!$D$18*'всп расчеты'!AD$7</f>
        <v>1738800</v>
      </c>
      <c r="AG11" s="54">
        <f>'исх данные'!$D$18*'всп расчеты'!AE$7</f>
        <v>1738800</v>
      </c>
      <c r="AH11" s="54">
        <f>'исх данные'!$D$18*'всп расчеты'!AF$7</f>
        <v>1738800</v>
      </c>
      <c r="AI11" s="54">
        <f>'исх данные'!$D$18*'всп расчеты'!AG$7</f>
        <v>1738800</v>
      </c>
      <c r="AJ11" s="54">
        <f>'исх данные'!$D$18*'всп расчеты'!AH$7</f>
        <v>1738800</v>
      </c>
      <c r="AK11" s="54">
        <f>'исх данные'!$D$18*'всп расчеты'!AI$7</f>
        <v>1738800</v>
      </c>
      <c r="AL11" s="54">
        <f>'исх данные'!$D$18*'всп расчеты'!AJ$7</f>
        <v>1738800</v>
      </c>
      <c r="AM11" s="54">
        <f>'исх данные'!$D$18*'всп расчеты'!AK$7</f>
        <v>1738800</v>
      </c>
      <c r="AN11" s="54">
        <f>'исх данные'!$D$18*'всп расчеты'!AL$7</f>
        <v>1738800</v>
      </c>
      <c r="AO11" s="54">
        <f>'исх данные'!$D$18*'всп расчеты'!AM$7</f>
        <v>1738800</v>
      </c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55"/>
      <c r="HV11" s="55"/>
      <c r="HW11" s="55"/>
      <c r="HX11" s="55"/>
      <c r="HY11" s="55"/>
      <c r="HZ11" s="55"/>
      <c r="IA11" s="55"/>
      <c r="IB11" s="55"/>
      <c r="IC11" s="55"/>
      <c r="ID11" s="55"/>
      <c r="IE11" s="55"/>
      <c r="IF11" s="55"/>
      <c r="IG11" s="55"/>
      <c r="IH11" s="55"/>
      <c r="II11" s="55"/>
      <c r="IJ11" s="55"/>
      <c r="IK11" s="55"/>
      <c r="IL11" s="55"/>
      <c r="IM11" s="55"/>
      <c r="IN11" s="55"/>
      <c r="IO11" s="55"/>
      <c r="IP11" s="55"/>
      <c r="IQ11" s="55"/>
      <c r="IR11" s="55"/>
      <c r="IS11" s="55"/>
      <c r="IT11" s="55"/>
      <c r="IU11" s="55"/>
      <c r="IV11" s="55"/>
      <c r="IW11" s="55"/>
      <c r="IX11" s="55"/>
      <c r="IY11" s="55"/>
      <c r="IZ11" s="55"/>
      <c r="JA11" s="55"/>
      <c r="JB11" s="55"/>
      <c r="JC11" s="55"/>
      <c r="JD11" s="55"/>
      <c r="JE11" s="55"/>
      <c r="JF11" s="55"/>
      <c r="JG11" s="55"/>
      <c r="JH11" s="55"/>
      <c r="JI11" s="55"/>
      <c r="JJ11" s="55"/>
      <c r="JK11" s="55"/>
      <c r="JL11" s="55"/>
      <c r="JM11" s="55"/>
      <c r="JN11" s="55"/>
      <c r="JO11" s="55"/>
      <c r="JP11" s="55"/>
      <c r="JQ11" s="55"/>
      <c r="JR11" s="55"/>
      <c r="JS11" s="55"/>
      <c r="JT11" s="55"/>
      <c r="JU11" s="55"/>
      <c r="JV11" s="55"/>
      <c r="JW11" s="55"/>
      <c r="JX11" s="55"/>
      <c r="JY11" s="55"/>
      <c r="JZ11" s="55"/>
      <c r="KA11" s="55"/>
      <c r="KB11" s="55"/>
      <c r="KC11" s="55"/>
      <c r="KD11" s="55"/>
      <c r="KE11" s="55"/>
      <c r="KF11" s="55"/>
      <c r="KG11" s="55"/>
      <c r="KH11" s="55"/>
      <c r="KI11" s="55"/>
      <c r="KJ11" s="55"/>
      <c r="KK11" s="55"/>
      <c r="KL11" s="55"/>
      <c r="KM11" s="55"/>
      <c r="KN11" s="55"/>
      <c r="KO11" s="55"/>
      <c r="KP11" s="55"/>
      <c r="KQ11" s="55"/>
      <c r="KR11" s="55"/>
      <c r="KS11" s="55"/>
      <c r="KT11" s="55"/>
      <c r="KU11" s="55"/>
      <c r="KV11" s="55"/>
      <c r="KW11" s="55"/>
      <c r="KX11" s="55"/>
      <c r="KY11" s="55"/>
      <c r="KZ11" s="55"/>
      <c r="LA11" s="55"/>
      <c r="LB11" s="55"/>
      <c r="LC11" s="55"/>
      <c r="LD11" s="55"/>
      <c r="LE11" s="55"/>
      <c r="LF11" s="55"/>
      <c r="LG11" s="55"/>
      <c r="LH11" s="55"/>
      <c r="LI11" s="55"/>
      <c r="LJ11" s="55"/>
      <c r="LK11" s="55"/>
      <c r="LL11" s="55"/>
      <c r="LM11" s="55"/>
      <c r="LN11" s="55"/>
      <c r="LO11" s="55"/>
      <c r="LP11" s="55"/>
      <c r="LQ11" s="55"/>
      <c r="LR11" s="55"/>
      <c r="LS11" s="55"/>
      <c r="LT11" s="55"/>
      <c r="LU11" s="55"/>
    </row>
    <row r="12" spans="1:333" ht="15.75" x14ac:dyDescent="0.25">
      <c r="A12" s="51"/>
      <c r="B12" s="51"/>
      <c r="C12" s="51"/>
      <c r="D12" s="51" t="s">
        <v>3</v>
      </c>
      <c r="E12" s="56"/>
      <c r="F12" s="58">
        <f t="shared" ref="F12" si="12">SUM(F10:F11)</f>
        <v>0</v>
      </c>
      <c r="G12" s="58">
        <f t="shared" ref="G12" si="13">SUM(G10:G11)</f>
        <v>0</v>
      </c>
      <c r="H12" s="58">
        <f t="shared" ref="H12" si="14">SUM(H10:H11)</f>
        <v>0</v>
      </c>
      <c r="I12" s="58">
        <f t="shared" ref="I12" si="15">SUM(I10:I11)</f>
        <v>0</v>
      </c>
      <c r="J12" s="58">
        <f t="shared" ref="J12" si="16">SUM(J10:J11)</f>
        <v>0</v>
      </c>
      <c r="K12" s="58">
        <f t="shared" ref="K12" si="17">SUM(K10:K11)</f>
        <v>0</v>
      </c>
      <c r="L12" s="58">
        <f t="shared" ref="L12" si="18">SUM(L10:L11)</f>
        <v>0</v>
      </c>
      <c r="M12" s="58">
        <f t="shared" ref="M12:AO12" si="19">SUM(M10:M11)</f>
        <v>0</v>
      </c>
      <c r="N12" s="58">
        <f t="shared" si="19"/>
        <v>2086560</v>
      </c>
      <c r="O12" s="58">
        <f t="shared" si="19"/>
        <v>5216400</v>
      </c>
      <c r="P12" s="58">
        <f t="shared" si="19"/>
        <v>7824600</v>
      </c>
      <c r="Q12" s="58">
        <f t="shared" si="19"/>
        <v>10432800</v>
      </c>
      <c r="R12" s="58">
        <f t="shared" si="19"/>
        <v>10432800</v>
      </c>
      <c r="S12" s="58">
        <f t="shared" si="19"/>
        <v>10432800</v>
      </c>
      <c r="T12" s="58">
        <f t="shared" si="19"/>
        <v>10432800</v>
      </c>
      <c r="U12" s="58">
        <f t="shared" si="19"/>
        <v>10432800</v>
      </c>
      <c r="V12" s="58">
        <f t="shared" si="19"/>
        <v>10432800</v>
      </c>
      <c r="W12" s="58">
        <f t="shared" si="19"/>
        <v>10432800</v>
      </c>
      <c r="X12" s="58">
        <f t="shared" si="19"/>
        <v>10432800</v>
      </c>
      <c r="Y12" s="58">
        <f t="shared" si="19"/>
        <v>10432800</v>
      </c>
      <c r="Z12" s="58">
        <f t="shared" si="19"/>
        <v>10432800</v>
      </c>
      <c r="AA12" s="58">
        <f t="shared" si="19"/>
        <v>10432800</v>
      </c>
      <c r="AB12" s="58">
        <f t="shared" si="19"/>
        <v>10432800</v>
      </c>
      <c r="AC12" s="58">
        <f t="shared" si="19"/>
        <v>10432800</v>
      </c>
      <c r="AD12" s="58">
        <f t="shared" si="19"/>
        <v>10432800</v>
      </c>
      <c r="AE12" s="58">
        <f t="shared" si="19"/>
        <v>10432800</v>
      </c>
      <c r="AF12" s="58">
        <f t="shared" si="19"/>
        <v>10432800</v>
      </c>
      <c r="AG12" s="58">
        <f t="shared" si="19"/>
        <v>10432800</v>
      </c>
      <c r="AH12" s="58">
        <f t="shared" si="19"/>
        <v>10432800</v>
      </c>
      <c r="AI12" s="58">
        <f t="shared" si="19"/>
        <v>10432800</v>
      </c>
      <c r="AJ12" s="58">
        <f t="shared" si="19"/>
        <v>10432800</v>
      </c>
      <c r="AK12" s="58">
        <f t="shared" si="19"/>
        <v>10432800</v>
      </c>
      <c r="AL12" s="58">
        <f t="shared" si="19"/>
        <v>10432800</v>
      </c>
      <c r="AM12" s="58">
        <f t="shared" si="19"/>
        <v>10432800</v>
      </c>
      <c r="AN12" s="58">
        <f t="shared" si="19"/>
        <v>10432800</v>
      </c>
      <c r="AO12" s="58">
        <f t="shared" si="19"/>
        <v>10432800</v>
      </c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</row>
    <row r="13" spans="1:333" ht="15.75" x14ac:dyDescent="0.25">
      <c r="E13" s="44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  <c r="IX13" s="60"/>
      <c r="IY13" s="60"/>
      <c r="IZ13" s="60"/>
      <c r="JA13" s="60"/>
      <c r="JB13" s="60"/>
      <c r="JC13" s="60"/>
      <c r="JD13" s="60"/>
      <c r="JE13" s="60"/>
      <c r="JF13" s="60"/>
      <c r="JG13" s="60"/>
      <c r="JH13" s="60"/>
      <c r="JI13" s="60"/>
      <c r="JJ13" s="60"/>
      <c r="JK13" s="60"/>
      <c r="JL13" s="60"/>
      <c r="JM13" s="60"/>
      <c r="JN13" s="60"/>
      <c r="JO13" s="60"/>
      <c r="JP13" s="60"/>
      <c r="JQ13" s="60"/>
      <c r="JR13" s="60"/>
      <c r="JS13" s="60"/>
      <c r="JT13" s="60"/>
      <c r="JU13" s="60"/>
      <c r="JV13" s="60"/>
      <c r="JW13" s="60"/>
      <c r="JX13" s="60"/>
      <c r="JY13" s="60"/>
      <c r="JZ13" s="60"/>
      <c r="KA13" s="60"/>
      <c r="KB13" s="60"/>
      <c r="KC13" s="60"/>
      <c r="KD13" s="60"/>
      <c r="KE13" s="60"/>
      <c r="KF13" s="60"/>
      <c r="KG13" s="60"/>
      <c r="KH13" s="60"/>
      <c r="KI13" s="60"/>
      <c r="KJ13" s="60"/>
      <c r="KK13" s="60"/>
      <c r="KL13" s="60"/>
      <c r="KM13" s="60"/>
      <c r="KN13" s="60"/>
      <c r="KO13" s="60"/>
      <c r="KP13" s="60"/>
      <c r="KQ13" s="60"/>
      <c r="KR13" s="60"/>
      <c r="KS13" s="60"/>
      <c r="KT13" s="60"/>
      <c r="KU13" s="60"/>
      <c r="KV13" s="60"/>
      <c r="KW13" s="60"/>
      <c r="KX13" s="60"/>
      <c r="KY13" s="60"/>
      <c r="KZ13" s="60"/>
      <c r="LA13" s="60"/>
      <c r="LB13" s="60"/>
      <c r="LC13" s="60"/>
      <c r="LD13" s="60"/>
      <c r="LE13" s="60"/>
      <c r="LF13" s="60"/>
      <c r="LG13" s="60"/>
      <c r="LH13" s="60"/>
      <c r="LI13" s="60"/>
      <c r="LJ13" s="60"/>
      <c r="LK13" s="60"/>
      <c r="LL13" s="60"/>
      <c r="LM13" s="60"/>
      <c r="LN13" s="60"/>
      <c r="LO13" s="60"/>
      <c r="LP13" s="60"/>
      <c r="LQ13" s="60"/>
      <c r="LR13" s="60"/>
      <c r="LS13" s="60"/>
      <c r="LT13" s="60"/>
      <c r="LU13" s="60"/>
    </row>
    <row r="14" spans="1:333" ht="15.75" x14ac:dyDescent="0.25">
      <c r="D14" s="51" t="s">
        <v>79</v>
      </c>
      <c r="E14" s="53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  <c r="IW14" s="60"/>
      <c r="IX14" s="60"/>
      <c r="IY14" s="60"/>
      <c r="IZ14" s="60"/>
      <c r="JA14" s="60"/>
      <c r="JB14" s="60"/>
      <c r="JC14" s="60"/>
      <c r="JD14" s="60"/>
      <c r="JE14" s="60"/>
      <c r="JF14" s="60"/>
      <c r="JG14" s="60"/>
      <c r="JH14" s="60"/>
      <c r="JI14" s="60"/>
      <c r="JJ14" s="60"/>
      <c r="JK14" s="60"/>
      <c r="JL14" s="60"/>
      <c r="JM14" s="60"/>
      <c r="JN14" s="60"/>
      <c r="JO14" s="60"/>
      <c r="JP14" s="60"/>
      <c r="JQ14" s="60"/>
      <c r="JR14" s="60"/>
      <c r="JS14" s="60"/>
      <c r="JT14" s="60"/>
      <c r="JU14" s="60"/>
      <c r="JV14" s="60"/>
      <c r="JW14" s="60"/>
      <c r="JX14" s="60"/>
      <c r="JY14" s="60"/>
      <c r="JZ14" s="60"/>
      <c r="KA14" s="60"/>
      <c r="KB14" s="60"/>
      <c r="KC14" s="60"/>
      <c r="KD14" s="60"/>
      <c r="KE14" s="60"/>
      <c r="KF14" s="60"/>
      <c r="KG14" s="60"/>
      <c r="KH14" s="60"/>
      <c r="KI14" s="60"/>
      <c r="KJ14" s="60"/>
      <c r="KK14" s="60"/>
      <c r="KL14" s="60"/>
      <c r="KM14" s="60"/>
      <c r="KN14" s="60"/>
      <c r="KO14" s="60"/>
      <c r="KP14" s="60"/>
      <c r="KQ14" s="60"/>
      <c r="KR14" s="60"/>
      <c r="KS14" s="60"/>
      <c r="KT14" s="60"/>
      <c r="KU14" s="60"/>
      <c r="KV14" s="60"/>
      <c r="KW14" s="60"/>
      <c r="KX14" s="60"/>
      <c r="KY14" s="60"/>
      <c r="KZ14" s="60"/>
      <c r="LA14" s="60"/>
      <c r="LB14" s="60"/>
      <c r="LC14" s="60"/>
      <c r="LD14" s="60"/>
      <c r="LE14" s="60"/>
      <c r="LF14" s="60"/>
      <c r="LG14" s="60"/>
      <c r="LH14" s="60"/>
      <c r="LI14" s="60"/>
      <c r="LJ14" s="60"/>
      <c r="LK14" s="60"/>
      <c r="LL14" s="60"/>
      <c r="LM14" s="60"/>
      <c r="LN14" s="60"/>
      <c r="LO14" s="60"/>
      <c r="LP14" s="60"/>
      <c r="LQ14" s="60"/>
      <c r="LR14" s="60"/>
      <c r="LS14" s="60"/>
      <c r="LT14" s="60"/>
      <c r="LU14" s="60"/>
    </row>
    <row r="15" spans="1:333" ht="15.75" x14ac:dyDescent="0.25">
      <c r="D15" s="42" t="s">
        <v>80</v>
      </c>
      <c r="E15" s="53"/>
      <c r="F15" s="61">
        <f>-'исх данные'!$D$39*Финмодель!F$12</f>
        <v>0</v>
      </c>
      <c r="G15" s="61">
        <f>-'исх данные'!$D$39*Финмодель!G$12</f>
        <v>0</v>
      </c>
      <c r="H15" s="61">
        <f>-'исх данные'!$D$39*Финмодель!H$12</f>
        <v>0</v>
      </c>
      <c r="I15" s="61">
        <f>-'исх данные'!$D$39*Финмодель!I$12</f>
        <v>0</v>
      </c>
      <c r="J15" s="61">
        <f>-'исх данные'!$D$39*Финмодель!J$12</f>
        <v>0</v>
      </c>
      <c r="K15" s="61">
        <f>-'исх данные'!$D$39*Финмодель!K$12</f>
        <v>0</v>
      </c>
      <c r="L15" s="61">
        <f>-'исх данные'!$D$39*Финмодель!L$12</f>
        <v>0</v>
      </c>
      <c r="M15" s="61">
        <f>-'исх данные'!$D$39*Финмодель!M$12</f>
        <v>0</v>
      </c>
      <c r="N15" s="61">
        <f>-'исх данные'!$D$39*Финмодель!N$12</f>
        <v>-125193.59999999999</v>
      </c>
      <c r="O15" s="61">
        <f>-'исх данные'!$D$39*Финмодель!O$12</f>
        <v>-312984</v>
      </c>
      <c r="P15" s="61">
        <f>-'исх данные'!$D$39*Финмодель!P$12</f>
        <v>-469476</v>
      </c>
      <c r="Q15" s="61">
        <f>-'исх данные'!$D$39*Финмодель!Q$12</f>
        <v>-625968</v>
      </c>
      <c r="R15" s="61">
        <f>-'исх данные'!$D$39*Финмодель!R$12</f>
        <v>-625968</v>
      </c>
      <c r="S15" s="61">
        <f>-'исх данные'!$D$39*Финмодель!S$12</f>
        <v>-625968</v>
      </c>
      <c r="T15" s="61">
        <f>-'исх данные'!$D$39*Финмодель!T$12</f>
        <v>-625968</v>
      </c>
      <c r="U15" s="61">
        <f>-'исх данные'!$D$39*Финмодель!U$12</f>
        <v>-625968</v>
      </c>
      <c r="V15" s="61">
        <f>-'исх данные'!$D$39*Финмодель!V$12</f>
        <v>-625968</v>
      </c>
      <c r="W15" s="61">
        <f>-'исх данные'!$D$39*Финмодель!W$12</f>
        <v>-625968</v>
      </c>
      <c r="X15" s="61">
        <f>-'исх данные'!$D$39*Финмодель!X$12</f>
        <v>-625968</v>
      </c>
      <c r="Y15" s="61">
        <f>-'исх данные'!$D$39*Финмодель!Y$12</f>
        <v>-625968</v>
      </c>
      <c r="Z15" s="61">
        <f>-'исх данные'!$D$39*Финмодель!Z$12</f>
        <v>-625968</v>
      </c>
      <c r="AA15" s="61">
        <f>-'исх данные'!$D$39*Финмодель!AA$12</f>
        <v>-625968</v>
      </c>
      <c r="AB15" s="61">
        <f>-'исх данные'!$D$39*Финмодель!AB$12</f>
        <v>-625968</v>
      </c>
      <c r="AC15" s="61">
        <f>-'исх данные'!$D$39*Финмодель!AC$12</f>
        <v>-625968</v>
      </c>
      <c r="AD15" s="61">
        <f>-'исх данные'!$D$39*Финмодель!AD$12</f>
        <v>-625968</v>
      </c>
      <c r="AE15" s="61">
        <f>-'исх данные'!$D$39*Финмодель!AE$12</f>
        <v>-625968</v>
      </c>
      <c r="AF15" s="61">
        <f>-'исх данные'!$D$39*Финмодель!AF$12</f>
        <v>-625968</v>
      </c>
      <c r="AG15" s="61">
        <f>-'исх данные'!$D$39*Финмодель!AG$12</f>
        <v>-625968</v>
      </c>
      <c r="AH15" s="61">
        <f>-'исх данные'!$D$39*Финмодель!AH$12</f>
        <v>-625968</v>
      </c>
      <c r="AI15" s="61">
        <f>-'исх данные'!$D$39*Финмодель!AI$12</f>
        <v>-625968</v>
      </c>
      <c r="AJ15" s="61">
        <f>-'исх данные'!$D$39*Финмодель!AJ$12</f>
        <v>-625968</v>
      </c>
      <c r="AK15" s="61">
        <f>-'исх данные'!$D$39*Финмодель!AK$12</f>
        <v>-625968</v>
      </c>
      <c r="AL15" s="61">
        <f>-'исх данные'!$D$39*Финмодель!AL$12</f>
        <v>-625968</v>
      </c>
      <c r="AM15" s="61">
        <f>-'исх данные'!$D$39*Финмодель!AM$12</f>
        <v>-625968</v>
      </c>
      <c r="AN15" s="61">
        <f>-'исх данные'!$D$39*Финмодель!AN$12</f>
        <v>-625968</v>
      </c>
      <c r="AO15" s="61">
        <f>-'исх данные'!$D$39*Финмодель!AO$12</f>
        <v>-625968</v>
      </c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  <c r="IW15" s="60"/>
      <c r="IX15" s="60"/>
      <c r="IY15" s="60"/>
      <c r="IZ15" s="60"/>
      <c r="JA15" s="60"/>
      <c r="JB15" s="60"/>
      <c r="JC15" s="60"/>
      <c r="JD15" s="60"/>
      <c r="JE15" s="60"/>
      <c r="JF15" s="60"/>
      <c r="JG15" s="60"/>
      <c r="JH15" s="60"/>
      <c r="JI15" s="60"/>
      <c r="JJ15" s="60"/>
      <c r="JK15" s="60"/>
      <c r="JL15" s="60"/>
      <c r="JM15" s="60"/>
      <c r="JN15" s="60"/>
      <c r="JO15" s="60"/>
      <c r="JP15" s="60"/>
      <c r="JQ15" s="60"/>
      <c r="JR15" s="60"/>
      <c r="JS15" s="60"/>
      <c r="JT15" s="60"/>
      <c r="JU15" s="60"/>
      <c r="JV15" s="60"/>
      <c r="JW15" s="60"/>
      <c r="JX15" s="60"/>
      <c r="JY15" s="60"/>
      <c r="JZ15" s="60"/>
      <c r="KA15" s="60"/>
      <c r="KB15" s="60"/>
      <c r="KC15" s="60"/>
      <c r="KD15" s="60"/>
      <c r="KE15" s="60"/>
      <c r="KF15" s="60"/>
      <c r="KG15" s="60"/>
      <c r="KH15" s="60"/>
      <c r="KI15" s="60"/>
      <c r="KJ15" s="60"/>
      <c r="KK15" s="60"/>
      <c r="KL15" s="60"/>
      <c r="KM15" s="60"/>
      <c r="KN15" s="60"/>
      <c r="KO15" s="60"/>
      <c r="KP15" s="60"/>
      <c r="KQ15" s="60"/>
      <c r="KR15" s="60"/>
      <c r="KS15" s="60"/>
      <c r="KT15" s="60"/>
      <c r="KU15" s="60"/>
      <c r="KV15" s="60"/>
      <c r="KW15" s="60"/>
      <c r="KX15" s="60"/>
      <c r="KY15" s="60"/>
      <c r="KZ15" s="60"/>
      <c r="LA15" s="60"/>
      <c r="LB15" s="60"/>
      <c r="LC15" s="60"/>
      <c r="LD15" s="60"/>
      <c r="LE15" s="60"/>
      <c r="LF15" s="60"/>
      <c r="LG15" s="60"/>
      <c r="LH15" s="60"/>
      <c r="LI15" s="60"/>
      <c r="LJ15" s="60"/>
      <c r="LK15" s="60"/>
      <c r="LL15" s="60"/>
      <c r="LM15" s="60"/>
      <c r="LN15" s="60"/>
      <c r="LO15" s="60"/>
      <c r="LP15" s="60"/>
      <c r="LQ15" s="60"/>
      <c r="LR15" s="60"/>
      <c r="LS15" s="60"/>
      <c r="LT15" s="60"/>
      <c r="LU15" s="60"/>
    </row>
    <row r="16" spans="1:333" ht="15.75" x14ac:dyDescent="0.25">
      <c r="D16" s="42" t="s">
        <v>81</v>
      </c>
      <c r="E16" s="53"/>
      <c r="F16" s="61">
        <f>-'исх данные'!$D$40*Финмодель!F$12</f>
        <v>0</v>
      </c>
      <c r="G16" s="61">
        <f>-'исх данные'!$D$40*Финмодель!G$12</f>
        <v>0</v>
      </c>
      <c r="H16" s="61">
        <f>-'исх данные'!$D$40*Финмодель!H$12</f>
        <v>0</v>
      </c>
      <c r="I16" s="61">
        <f>-'исх данные'!$D$40*Финмодель!I$12</f>
        <v>0</v>
      </c>
      <c r="J16" s="61">
        <f>-'исх данные'!$D$40*Финмодель!J$12</f>
        <v>0</v>
      </c>
      <c r="K16" s="61">
        <f>-'исх данные'!$D$40*Финмодель!K$12</f>
        <v>0</v>
      </c>
      <c r="L16" s="61">
        <f>-'исх данные'!$D$40*Финмодель!L$12</f>
        <v>0</v>
      </c>
      <c r="M16" s="61">
        <f>-'исх данные'!$D$40*Финмодель!M$12</f>
        <v>0</v>
      </c>
      <c r="N16" s="61">
        <f>-'исх данные'!$D$40*Финмодель!N$12</f>
        <v>-41731.200000000004</v>
      </c>
      <c r="O16" s="61">
        <f>-'исх данные'!$D$40*Финмодель!O$12</f>
        <v>-104328</v>
      </c>
      <c r="P16" s="61">
        <f>-'исх данные'!$D$40*Финмодель!P$12</f>
        <v>-156492</v>
      </c>
      <c r="Q16" s="61">
        <f>-'исх данные'!$D$40*Финмодель!Q$12</f>
        <v>-208656</v>
      </c>
      <c r="R16" s="61">
        <f>-'исх данные'!$D$40*Финмодель!R$12</f>
        <v>-208656</v>
      </c>
      <c r="S16" s="61">
        <f>-'исх данные'!$D$40*Финмодель!S$12</f>
        <v>-208656</v>
      </c>
      <c r="T16" s="61">
        <f>-'исх данные'!$D$40*Финмодель!T$12</f>
        <v>-208656</v>
      </c>
      <c r="U16" s="61">
        <f>-'исх данные'!$D$40*Финмодель!U$12</f>
        <v>-208656</v>
      </c>
      <c r="V16" s="61">
        <f>-'исх данные'!$D$40*Финмодель!V$12</f>
        <v>-208656</v>
      </c>
      <c r="W16" s="61">
        <f>-'исх данные'!$D$40*Финмодель!W$12</f>
        <v>-208656</v>
      </c>
      <c r="X16" s="61">
        <f>-'исх данные'!$D$40*Финмодель!X$12</f>
        <v>-208656</v>
      </c>
      <c r="Y16" s="61">
        <f>-'исх данные'!$D$40*Финмодель!Y$12</f>
        <v>-208656</v>
      </c>
      <c r="Z16" s="61">
        <f>-'исх данные'!$D$40*Финмодель!Z$12</f>
        <v>-208656</v>
      </c>
      <c r="AA16" s="61">
        <f>-'исх данные'!$D$40*Финмодель!AA$12</f>
        <v>-208656</v>
      </c>
      <c r="AB16" s="61">
        <f>-'исх данные'!$D$40*Финмодель!AB$12</f>
        <v>-208656</v>
      </c>
      <c r="AC16" s="61">
        <f>-'исх данные'!$D$40*Финмодель!AC$12</f>
        <v>-208656</v>
      </c>
      <c r="AD16" s="61">
        <f>-'исх данные'!$D$40*Финмодель!AD$12</f>
        <v>-208656</v>
      </c>
      <c r="AE16" s="61">
        <f>-'исх данные'!$D$40*Финмодель!AE$12</f>
        <v>-208656</v>
      </c>
      <c r="AF16" s="61">
        <f>-'исх данные'!$D$40*Финмодель!AF$12</f>
        <v>-208656</v>
      </c>
      <c r="AG16" s="61">
        <f>-'исх данные'!$D$40*Финмодель!AG$12</f>
        <v>-208656</v>
      </c>
      <c r="AH16" s="61">
        <f>-'исх данные'!$D$40*Финмодель!AH$12</f>
        <v>-208656</v>
      </c>
      <c r="AI16" s="61">
        <f>-'исх данные'!$D$40*Финмодель!AI$12</f>
        <v>-208656</v>
      </c>
      <c r="AJ16" s="61">
        <f>-'исх данные'!$D$40*Финмодель!AJ$12</f>
        <v>-208656</v>
      </c>
      <c r="AK16" s="61">
        <f>-'исх данные'!$D$40*Финмодель!AK$12</f>
        <v>-208656</v>
      </c>
      <c r="AL16" s="61">
        <f>-'исх данные'!$D$40*Финмодель!AL$12</f>
        <v>-208656</v>
      </c>
      <c r="AM16" s="61">
        <f>-'исх данные'!$D$40*Финмодель!AM$12</f>
        <v>-208656</v>
      </c>
      <c r="AN16" s="61">
        <f>-'исх данные'!$D$40*Финмодель!AN$12</f>
        <v>-208656</v>
      </c>
      <c r="AO16" s="61">
        <f>-'исх данные'!$D$40*Финмодель!AO$12</f>
        <v>-208656</v>
      </c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  <c r="IX16" s="60"/>
      <c r="IY16" s="60"/>
      <c r="IZ16" s="60"/>
      <c r="JA16" s="60"/>
      <c r="JB16" s="60"/>
      <c r="JC16" s="60"/>
      <c r="JD16" s="60"/>
      <c r="JE16" s="60"/>
      <c r="JF16" s="60"/>
      <c r="JG16" s="60"/>
      <c r="JH16" s="60"/>
      <c r="JI16" s="60"/>
      <c r="JJ16" s="60"/>
      <c r="JK16" s="60"/>
      <c r="JL16" s="60"/>
      <c r="JM16" s="60"/>
      <c r="JN16" s="60"/>
      <c r="JO16" s="60"/>
      <c r="JP16" s="60"/>
      <c r="JQ16" s="60"/>
      <c r="JR16" s="60"/>
      <c r="JS16" s="60"/>
      <c r="JT16" s="60"/>
      <c r="JU16" s="60"/>
      <c r="JV16" s="60"/>
      <c r="JW16" s="60"/>
      <c r="JX16" s="60"/>
      <c r="JY16" s="60"/>
      <c r="JZ16" s="60"/>
      <c r="KA16" s="60"/>
      <c r="KB16" s="60"/>
      <c r="KC16" s="60"/>
      <c r="KD16" s="60"/>
      <c r="KE16" s="60"/>
      <c r="KF16" s="60"/>
      <c r="KG16" s="60"/>
      <c r="KH16" s="60"/>
      <c r="KI16" s="60"/>
      <c r="KJ16" s="60"/>
      <c r="KK16" s="60"/>
      <c r="KL16" s="60"/>
      <c r="KM16" s="60"/>
      <c r="KN16" s="60"/>
      <c r="KO16" s="60"/>
      <c r="KP16" s="60"/>
      <c r="KQ16" s="60"/>
      <c r="KR16" s="60"/>
      <c r="KS16" s="60"/>
      <c r="KT16" s="60"/>
      <c r="KU16" s="60"/>
      <c r="KV16" s="60"/>
      <c r="KW16" s="60"/>
      <c r="KX16" s="60"/>
      <c r="KY16" s="60"/>
      <c r="KZ16" s="60"/>
      <c r="LA16" s="60"/>
      <c r="LB16" s="60"/>
      <c r="LC16" s="60"/>
      <c r="LD16" s="60"/>
      <c r="LE16" s="60"/>
      <c r="LF16" s="60"/>
      <c r="LG16" s="60"/>
      <c r="LH16" s="60"/>
      <c r="LI16" s="60"/>
      <c r="LJ16" s="60"/>
      <c r="LK16" s="60"/>
      <c r="LL16" s="60"/>
      <c r="LM16" s="60"/>
      <c r="LN16" s="60"/>
      <c r="LO16" s="60"/>
      <c r="LP16" s="60"/>
      <c r="LQ16" s="60"/>
      <c r="LR16" s="60"/>
      <c r="LS16" s="60"/>
      <c r="LT16" s="60"/>
      <c r="LU16" s="60"/>
    </row>
    <row r="17" spans="3:333" ht="7.5" customHeight="1" x14ac:dyDescent="0.25">
      <c r="E17" s="53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  <c r="IW17" s="60"/>
      <c r="IX17" s="60"/>
      <c r="IY17" s="60"/>
      <c r="IZ17" s="60"/>
      <c r="JA17" s="60"/>
      <c r="JB17" s="60"/>
      <c r="JC17" s="60"/>
      <c r="JD17" s="60"/>
      <c r="JE17" s="60"/>
      <c r="JF17" s="60"/>
      <c r="JG17" s="60"/>
      <c r="JH17" s="60"/>
      <c r="JI17" s="60"/>
      <c r="JJ17" s="60"/>
      <c r="JK17" s="60"/>
      <c r="JL17" s="60"/>
      <c r="JM17" s="60"/>
      <c r="JN17" s="60"/>
      <c r="JO17" s="60"/>
      <c r="JP17" s="60"/>
      <c r="JQ17" s="60"/>
      <c r="JR17" s="60"/>
      <c r="JS17" s="60"/>
      <c r="JT17" s="60"/>
      <c r="JU17" s="60"/>
      <c r="JV17" s="60"/>
      <c r="JW17" s="60"/>
      <c r="JX17" s="60"/>
      <c r="JY17" s="60"/>
      <c r="JZ17" s="60"/>
      <c r="KA17" s="60"/>
      <c r="KB17" s="60"/>
      <c r="KC17" s="60"/>
      <c r="KD17" s="60"/>
      <c r="KE17" s="60"/>
      <c r="KF17" s="60"/>
      <c r="KG17" s="60"/>
      <c r="KH17" s="60"/>
      <c r="KI17" s="60"/>
      <c r="KJ17" s="60"/>
      <c r="KK17" s="60"/>
      <c r="KL17" s="60"/>
      <c r="KM17" s="60"/>
      <c r="KN17" s="60"/>
      <c r="KO17" s="60"/>
      <c r="KP17" s="60"/>
      <c r="KQ17" s="60"/>
      <c r="KR17" s="60"/>
      <c r="KS17" s="60"/>
      <c r="KT17" s="60"/>
      <c r="KU17" s="60"/>
      <c r="KV17" s="60"/>
      <c r="KW17" s="60"/>
      <c r="KX17" s="60"/>
      <c r="KY17" s="60"/>
      <c r="KZ17" s="60"/>
      <c r="LA17" s="60"/>
      <c r="LB17" s="60"/>
      <c r="LC17" s="60"/>
      <c r="LD17" s="60"/>
      <c r="LE17" s="60"/>
      <c r="LF17" s="60"/>
      <c r="LG17" s="60"/>
      <c r="LH17" s="60"/>
      <c r="LI17" s="60"/>
      <c r="LJ17" s="60"/>
      <c r="LK17" s="60"/>
      <c r="LL17" s="60"/>
      <c r="LM17" s="60"/>
      <c r="LN17" s="60"/>
      <c r="LO17" s="60"/>
      <c r="LP17" s="60"/>
      <c r="LQ17" s="60"/>
      <c r="LR17" s="60"/>
      <c r="LS17" s="60"/>
      <c r="LT17" s="60"/>
      <c r="LU17" s="60"/>
    </row>
    <row r="18" spans="3:333" ht="15.75" x14ac:dyDescent="0.25">
      <c r="D18" s="51" t="s">
        <v>3</v>
      </c>
      <c r="E18" s="53"/>
      <c r="F18" s="63">
        <f t="shared" ref="F18:AO18" si="20">SUM(F16:F17)</f>
        <v>0</v>
      </c>
      <c r="G18" s="63">
        <f t="shared" si="20"/>
        <v>0</v>
      </c>
      <c r="H18" s="63">
        <f t="shared" si="20"/>
        <v>0</v>
      </c>
      <c r="I18" s="63">
        <f t="shared" si="20"/>
        <v>0</v>
      </c>
      <c r="J18" s="63">
        <f t="shared" si="20"/>
        <v>0</v>
      </c>
      <c r="K18" s="63">
        <f t="shared" si="20"/>
        <v>0</v>
      </c>
      <c r="L18" s="63">
        <f t="shared" si="20"/>
        <v>0</v>
      </c>
      <c r="M18" s="63">
        <f t="shared" si="20"/>
        <v>0</v>
      </c>
      <c r="N18" s="63">
        <f t="shared" si="20"/>
        <v>-41731.200000000004</v>
      </c>
      <c r="O18" s="63">
        <f t="shared" si="20"/>
        <v>-104328</v>
      </c>
      <c r="P18" s="63">
        <f t="shared" si="20"/>
        <v>-156492</v>
      </c>
      <c r="Q18" s="63">
        <f t="shared" si="20"/>
        <v>-208656</v>
      </c>
      <c r="R18" s="63">
        <f t="shared" si="20"/>
        <v>-208656</v>
      </c>
      <c r="S18" s="63">
        <f t="shared" si="20"/>
        <v>-208656</v>
      </c>
      <c r="T18" s="63">
        <f t="shared" si="20"/>
        <v>-208656</v>
      </c>
      <c r="U18" s="63">
        <f t="shared" si="20"/>
        <v>-208656</v>
      </c>
      <c r="V18" s="63">
        <f t="shared" si="20"/>
        <v>-208656</v>
      </c>
      <c r="W18" s="63">
        <f t="shared" si="20"/>
        <v>-208656</v>
      </c>
      <c r="X18" s="63">
        <f t="shared" si="20"/>
        <v>-208656</v>
      </c>
      <c r="Y18" s="63">
        <f t="shared" si="20"/>
        <v>-208656</v>
      </c>
      <c r="Z18" s="63">
        <f t="shared" si="20"/>
        <v>-208656</v>
      </c>
      <c r="AA18" s="63">
        <f t="shared" si="20"/>
        <v>-208656</v>
      </c>
      <c r="AB18" s="63">
        <f t="shared" si="20"/>
        <v>-208656</v>
      </c>
      <c r="AC18" s="63">
        <f t="shared" si="20"/>
        <v>-208656</v>
      </c>
      <c r="AD18" s="63">
        <f t="shared" si="20"/>
        <v>-208656</v>
      </c>
      <c r="AE18" s="63">
        <f t="shared" si="20"/>
        <v>-208656</v>
      </c>
      <c r="AF18" s="63">
        <f t="shared" si="20"/>
        <v>-208656</v>
      </c>
      <c r="AG18" s="63">
        <f t="shared" si="20"/>
        <v>-208656</v>
      </c>
      <c r="AH18" s="63">
        <f t="shared" si="20"/>
        <v>-208656</v>
      </c>
      <c r="AI18" s="63">
        <f t="shared" si="20"/>
        <v>-208656</v>
      </c>
      <c r="AJ18" s="63">
        <f t="shared" si="20"/>
        <v>-208656</v>
      </c>
      <c r="AK18" s="63">
        <f t="shared" si="20"/>
        <v>-208656</v>
      </c>
      <c r="AL18" s="63">
        <f t="shared" si="20"/>
        <v>-208656</v>
      </c>
      <c r="AM18" s="63">
        <f t="shared" si="20"/>
        <v>-208656</v>
      </c>
      <c r="AN18" s="63">
        <f t="shared" si="20"/>
        <v>-208656</v>
      </c>
      <c r="AO18" s="63">
        <f t="shared" si="20"/>
        <v>-208656</v>
      </c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  <c r="IW18" s="59"/>
      <c r="IX18" s="59"/>
      <c r="IY18" s="59"/>
      <c r="IZ18" s="59"/>
      <c r="JA18" s="59"/>
      <c r="JB18" s="59"/>
      <c r="JC18" s="59"/>
      <c r="JD18" s="59"/>
      <c r="JE18" s="59"/>
      <c r="JF18" s="59"/>
      <c r="JG18" s="59"/>
      <c r="JH18" s="59"/>
      <c r="JI18" s="59"/>
      <c r="JJ18" s="59"/>
      <c r="JK18" s="59"/>
      <c r="JL18" s="59"/>
      <c r="JM18" s="59"/>
      <c r="JN18" s="59"/>
      <c r="JO18" s="59"/>
      <c r="JP18" s="59"/>
      <c r="JQ18" s="59"/>
      <c r="JR18" s="59"/>
      <c r="JS18" s="59"/>
      <c r="JT18" s="59"/>
      <c r="JU18" s="59"/>
      <c r="JV18" s="59"/>
      <c r="JW18" s="59"/>
      <c r="JX18" s="59"/>
      <c r="JY18" s="59"/>
      <c r="JZ18" s="59"/>
      <c r="KA18" s="59"/>
      <c r="KB18" s="59"/>
      <c r="KC18" s="59"/>
      <c r="KD18" s="59"/>
      <c r="KE18" s="59"/>
      <c r="KF18" s="59"/>
      <c r="KG18" s="59"/>
      <c r="KH18" s="59"/>
      <c r="KI18" s="59"/>
      <c r="KJ18" s="59"/>
      <c r="KK18" s="59"/>
      <c r="KL18" s="59"/>
      <c r="KM18" s="59"/>
      <c r="KN18" s="59"/>
      <c r="KO18" s="59"/>
      <c r="KP18" s="59"/>
      <c r="KQ18" s="59"/>
      <c r="KR18" s="59"/>
      <c r="KS18" s="59"/>
      <c r="KT18" s="59"/>
      <c r="KU18" s="59"/>
      <c r="KV18" s="59"/>
      <c r="KW18" s="59"/>
      <c r="KX18" s="59"/>
      <c r="KY18" s="59"/>
      <c r="KZ18" s="59"/>
      <c r="LA18" s="59"/>
      <c r="LB18" s="59"/>
      <c r="LC18" s="59"/>
      <c r="LD18" s="59"/>
      <c r="LE18" s="59"/>
      <c r="LF18" s="59"/>
      <c r="LG18" s="59"/>
      <c r="LH18" s="59"/>
      <c r="LI18" s="59"/>
      <c r="LJ18" s="59"/>
      <c r="LK18" s="59"/>
      <c r="LL18" s="59"/>
      <c r="LM18" s="59"/>
      <c r="LN18" s="59"/>
      <c r="LO18" s="59"/>
      <c r="LP18" s="59"/>
      <c r="LQ18" s="59"/>
      <c r="LR18" s="59"/>
      <c r="LS18" s="59"/>
      <c r="LT18" s="59"/>
      <c r="LU18" s="59"/>
    </row>
    <row r="19" spans="3:333" ht="15.75" x14ac:dyDescent="0.25">
      <c r="E19" s="44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  <c r="IW19" s="60"/>
      <c r="IX19" s="60"/>
      <c r="IY19" s="60"/>
      <c r="IZ19" s="60"/>
      <c r="JA19" s="60"/>
      <c r="JB19" s="60"/>
      <c r="JC19" s="60"/>
      <c r="JD19" s="60"/>
      <c r="JE19" s="60"/>
      <c r="JF19" s="60"/>
      <c r="JG19" s="60"/>
      <c r="JH19" s="60"/>
      <c r="JI19" s="60"/>
      <c r="JJ19" s="60"/>
      <c r="JK19" s="60"/>
      <c r="JL19" s="60"/>
      <c r="JM19" s="60"/>
      <c r="JN19" s="60"/>
      <c r="JO19" s="60"/>
      <c r="JP19" s="60"/>
      <c r="JQ19" s="60"/>
      <c r="JR19" s="60"/>
      <c r="JS19" s="60"/>
      <c r="JT19" s="60"/>
      <c r="JU19" s="60"/>
      <c r="JV19" s="60"/>
      <c r="JW19" s="60"/>
      <c r="JX19" s="60"/>
      <c r="JY19" s="60"/>
      <c r="JZ19" s="60"/>
      <c r="KA19" s="60"/>
      <c r="KB19" s="60"/>
      <c r="KC19" s="60"/>
      <c r="KD19" s="60"/>
      <c r="KE19" s="60"/>
      <c r="KF19" s="60"/>
      <c r="KG19" s="60"/>
      <c r="KH19" s="60"/>
      <c r="KI19" s="60"/>
      <c r="KJ19" s="60"/>
      <c r="KK19" s="60"/>
      <c r="KL19" s="60"/>
      <c r="KM19" s="60"/>
      <c r="KN19" s="60"/>
      <c r="KO19" s="60"/>
      <c r="KP19" s="60"/>
      <c r="KQ19" s="60"/>
      <c r="KR19" s="60"/>
      <c r="KS19" s="60"/>
      <c r="KT19" s="60"/>
      <c r="KU19" s="60"/>
      <c r="KV19" s="60"/>
      <c r="KW19" s="60"/>
      <c r="KX19" s="60"/>
      <c r="KY19" s="60"/>
      <c r="KZ19" s="60"/>
      <c r="LA19" s="60"/>
      <c r="LB19" s="60"/>
      <c r="LC19" s="60"/>
      <c r="LD19" s="60"/>
      <c r="LE19" s="60"/>
      <c r="LF19" s="60"/>
      <c r="LG19" s="60"/>
      <c r="LH19" s="60"/>
      <c r="LI19" s="60"/>
      <c r="LJ19" s="60"/>
      <c r="LK19" s="60"/>
      <c r="LL19" s="60"/>
      <c r="LM19" s="60"/>
      <c r="LN19" s="60"/>
      <c r="LO19" s="60"/>
      <c r="LP19" s="60"/>
      <c r="LQ19" s="60"/>
      <c r="LR19" s="60"/>
      <c r="LS19" s="60"/>
      <c r="LT19" s="60"/>
      <c r="LU19" s="60"/>
    </row>
    <row r="20" spans="3:333" ht="15.75" x14ac:dyDescent="0.25">
      <c r="C20" s="51"/>
      <c r="D20" s="51" t="s">
        <v>4</v>
      </c>
      <c r="E20" s="53"/>
      <c r="F20" s="58">
        <f t="shared" ref="F20:AO20" si="21">F12+F18</f>
        <v>0</v>
      </c>
      <c r="G20" s="58">
        <f t="shared" si="21"/>
        <v>0</v>
      </c>
      <c r="H20" s="58">
        <f t="shared" si="21"/>
        <v>0</v>
      </c>
      <c r="I20" s="58">
        <f t="shared" si="21"/>
        <v>0</v>
      </c>
      <c r="J20" s="58">
        <f t="shared" si="21"/>
        <v>0</v>
      </c>
      <c r="K20" s="58">
        <f t="shared" si="21"/>
        <v>0</v>
      </c>
      <c r="L20" s="58">
        <f t="shared" si="21"/>
        <v>0</v>
      </c>
      <c r="M20" s="58">
        <f t="shared" si="21"/>
        <v>0</v>
      </c>
      <c r="N20" s="58">
        <f t="shared" si="21"/>
        <v>2044828.8</v>
      </c>
      <c r="O20" s="58">
        <f t="shared" si="21"/>
        <v>5112072</v>
      </c>
      <c r="P20" s="58">
        <f t="shared" si="21"/>
        <v>7668108</v>
      </c>
      <c r="Q20" s="58">
        <f t="shared" si="21"/>
        <v>10224144</v>
      </c>
      <c r="R20" s="58">
        <f t="shared" si="21"/>
        <v>10224144</v>
      </c>
      <c r="S20" s="58">
        <f t="shared" si="21"/>
        <v>10224144</v>
      </c>
      <c r="T20" s="58">
        <f t="shared" si="21"/>
        <v>10224144</v>
      </c>
      <c r="U20" s="58">
        <f t="shared" si="21"/>
        <v>10224144</v>
      </c>
      <c r="V20" s="58">
        <f t="shared" si="21"/>
        <v>10224144</v>
      </c>
      <c r="W20" s="58">
        <f t="shared" si="21"/>
        <v>10224144</v>
      </c>
      <c r="X20" s="58">
        <f t="shared" si="21"/>
        <v>10224144</v>
      </c>
      <c r="Y20" s="58">
        <f t="shared" si="21"/>
        <v>10224144</v>
      </c>
      <c r="Z20" s="58">
        <f t="shared" si="21"/>
        <v>10224144</v>
      </c>
      <c r="AA20" s="58">
        <f t="shared" si="21"/>
        <v>10224144</v>
      </c>
      <c r="AB20" s="58">
        <f t="shared" si="21"/>
        <v>10224144</v>
      </c>
      <c r="AC20" s="58">
        <f t="shared" si="21"/>
        <v>10224144</v>
      </c>
      <c r="AD20" s="58">
        <f t="shared" si="21"/>
        <v>10224144</v>
      </c>
      <c r="AE20" s="58">
        <f t="shared" si="21"/>
        <v>10224144</v>
      </c>
      <c r="AF20" s="58">
        <f t="shared" si="21"/>
        <v>10224144</v>
      </c>
      <c r="AG20" s="58">
        <f t="shared" si="21"/>
        <v>10224144</v>
      </c>
      <c r="AH20" s="58">
        <f t="shared" si="21"/>
        <v>10224144</v>
      </c>
      <c r="AI20" s="58">
        <f t="shared" si="21"/>
        <v>10224144</v>
      </c>
      <c r="AJ20" s="58">
        <f t="shared" si="21"/>
        <v>10224144</v>
      </c>
      <c r="AK20" s="58">
        <f t="shared" si="21"/>
        <v>10224144</v>
      </c>
      <c r="AL20" s="58">
        <f t="shared" si="21"/>
        <v>10224144</v>
      </c>
      <c r="AM20" s="58">
        <f t="shared" si="21"/>
        <v>10224144</v>
      </c>
      <c r="AN20" s="58">
        <f t="shared" si="21"/>
        <v>10224144</v>
      </c>
      <c r="AO20" s="58">
        <f t="shared" si="21"/>
        <v>10224144</v>
      </c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  <c r="IX20" s="59"/>
      <c r="IY20" s="59"/>
      <c r="IZ20" s="59"/>
      <c r="JA20" s="59"/>
      <c r="JB20" s="59"/>
      <c r="JC20" s="59"/>
      <c r="JD20" s="59"/>
      <c r="JE20" s="59"/>
      <c r="JF20" s="59"/>
      <c r="JG20" s="59"/>
      <c r="JH20" s="59"/>
      <c r="JI20" s="59"/>
      <c r="JJ20" s="59"/>
      <c r="JK20" s="59"/>
      <c r="JL20" s="59"/>
      <c r="JM20" s="59"/>
      <c r="JN20" s="59"/>
      <c r="JO20" s="59"/>
      <c r="JP20" s="59"/>
      <c r="JQ20" s="59"/>
      <c r="JR20" s="59"/>
      <c r="JS20" s="59"/>
      <c r="JT20" s="59"/>
      <c r="JU20" s="59"/>
      <c r="JV20" s="59"/>
      <c r="JW20" s="59"/>
      <c r="JX20" s="59"/>
      <c r="JY20" s="59"/>
      <c r="JZ20" s="59"/>
      <c r="KA20" s="59"/>
      <c r="KB20" s="59"/>
      <c r="KC20" s="59"/>
      <c r="KD20" s="59"/>
      <c r="KE20" s="59"/>
      <c r="KF20" s="59"/>
      <c r="KG20" s="59"/>
      <c r="KH20" s="59"/>
      <c r="KI20" s="59"/>
      <c r="KJ20" s="59"/>
      <c r="KK20" s="59"/>
      <c r="KL20" s="59"/>
      <c r="KM20" s="59"/>
      <c r="KN20" s="59"/>
      <c r="KO20" s="59"/>
      <c r="KP20" s="59"/>
      <c r="KQ20" s="59"/>
      <c r="KR20" s="59"/>
      <c r="KS20" s="59"/>
      <c r="KT20" s="59"/>
      <c r="KU20" s="59"/>
      <c r="KV20" s="59"/>
      <c r="KW20" s="59"/>
      <c r="KX20" s="59"/>
      <c r="KY20" s="59"/>
      <c r="KZ20" s="59"/>
      <c r="LA20" s="59"/>
      <c r="LB20" s="59"/>
      <c r="LC20" s="59"/>
      <c r="LD20" s="59"/>
      <c r="LE20" s="59"/>
      <c r="LF20" s="59"/>
      <c r="LG20" s="59"/>
      <c r="LH20" s="59"/>
      <c r="LI20" s="59"/>
      <c r="LJ20" s="59"/>
      <c r="LK20" s="59"/>
      <c r="LL20" s="59"/>
      <c r="LM20" s="59"/>
      <c r="LN20" s="59"/>
      <c r="LO20" s="59"/>
      <c r="LP20" s="59"/>
      <c r="LQ20" s="59"/>
      <c r="LR20" s="59"/>
      <c r="LS20" s="59"/>
      <c r="LT20" s="59"/>
      <c r="LU20" s="59"/>
    </row>
    <row r="21" spans="3:333" ht="15.75" x14ac:dyDescent="0.25">
      <c r="C21" s="51"/>
      <c r="D21" s="51"/>
      <c r="E21" s="53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5"/>
      <c r="AH21" s="57"/>
      <c r="AI21" s="55"/>
      <c r="AJ21" s="57"/>
      <c r="AK21" s="57"/>
      <c r="AL21" s="57"/>
      <c r="AM21" s="57"/>
      <c r="AN21" s="57"/>
      <c r="AO21" s="57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  <c r="IX21" s="59"/>
      <c r="IY21" s="59"/>
      <c r="IZ21" s="59"/>
      <c r="JA21" s="59"/>
      <c r="JB21" s="59"/>
      <c r="JC21" s="59"/>
      <c r="JD21" s="59"/>
      <c r="JE21" s="59"/>
      <c r="JF21" s="59"/>
      <c r="JG21" s="59"/>
      <c r="JH21" s="59"/>
      <c r="JI21" s="59"/>
      <c r="JJ21" s="59"/>
      <c r="JK21" s="59"/>
      <c r="JL21" s="59"/>
      <c r="JM21" s="59"/>
      <c r="JN21" s="59"/>
      <c r="JO21" s="59"/>
      <c r="JP21" s="59"/>
      <c r="JQ21" s="59"/>
      <c r="JR21" s="59"/>
      <c r="JS21" s="59"/>
      <c r="JT21" s="59"/>
      <c r="JU21" s="59"/>
      <c r="JV21" s="59"/>
      <c r="JW21" s="59"/>
      <c r="JX21" s="59"/>
      <c r="JY21" s="59"/>
      <c r="JZ21" s="59"/>
      <c r="KA21" s="59"/>
      <c r="KB21" s="59"/>
      <c r="KC21" s="59"/>
      <c r="KD21" s="59"/>
      <c r="KE21" s="59"/>
      <c r="KF21" s="59"/>
      <c r="KG21" s="59"/>
      <c r="KH21" s="59"/>
      <c r="KI21" s="59"/>
      <c r="KJ21" s="59"/>
      <c r="KK21" s="59"/>
      <c r="KL21" s="59"/>
      <c r="KM21" s="59"/>
      <c r="KN21" s="59"/>
      <c r="KO21" s="59"/>
      <c r="KP21" s="59"/>
      <c r="KQ21" s="59"/>
      <c r="KR21" s="59"/>
      <c r="KS21" s="59"/>
      <c r="KT21" s="59"/>
      <c r="KU21" s="59"/>
      <c r="KV21" s="59"/>
      <c r="KW21" s="59"/>
      <c r="KX21" s="59"/>
      <c r="KY21" s="59"/>
      <c r="KZ21" s="59"/>
      <c r="LA21" s="59"/>
      <c r="LB21" s="59"/>
      <c r="LC21" s="59"/>
      <c r="LD21" s="59"/>
      <c r="LE21" s="59"/>
      <c r="LF21" s="59"/>
      <c r="LG21" s="59"/>
      <c r="LH21" s="59"/>
      <c r="LI21" s="59"/>
      <c r="LJ21" s="59"/>
      <c r="LK21" s="59"/>
      <c r="LL21" s="59"/>
      <c r="LM21" s="59"/>
      <c r="LN21" s="59"/>
      <c r="LO21" s="59"/>
      <c r="LP21" s="59"/>
      <c r="LQ21" s="59"/>
      <c r="LR21" s="59"/>
      <c r="LS21" s="59"/>
      <c r="LT21" s="59"/>
      <c r="LU21" s="59"/>
    </row>
    <row r="22" spans="3:333" ht="15.75" x14ac:dyDescent="0.25">
      <c r="C22" s="51"/>
      <c r="D22" s="51" t="s">
        <v>33</v>
      </c>
      <c r="E22" s="53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5"/>
      <c r="AH22" s="57"/>
      <c r="AI22" s="55"/>
      <c r="AJ22" s="57"/>
      <c r="AK22" s="57"/>
      <c r="AL22" s="57"/>
      <c r="AM22" s="57"/>
      <c r="AN22" s="57"/>
      <c r="AO22" s="57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  <c r="IX22" s="59"/>
      <c r="IY22" s="59"/>
      <c r="IZ22" s="59"/>
      <c r="JA22" s="59"/>
      <c r="JB22" s="59"/>
      <c r="JC22" s="59"/>
      <c r="JD22" s="59"/>
      <c r="JE22" s="59"/>
      <c r="JF22" s="59"/>
      <c r="JG22" s="59"/>
      <c r="JH22" s="59"/>
      <c r="JI22" s="59"/>
      <c r="JJ22" s="59"/>
      <c r="JK22" s="59"/>
      <c r="JL22" s="59"/>
      <c r="JM22" s="59"/>
      <c r="JN22" s="59"/>
      <c r="JO22" s="59"/>
      <c r="JP22" s="59"/>
      <c r="JQ22" s="59"/>
      <c r="JR22" s="59"/>
      <c r="JS22" s="59"/>
      <c r="JT22" s="59"/>
      <c r="JU22" s="59"/>
      <c r="JV22" s="59"/>
      <c r="JW22" s="59"/>
      <c r="JX22" s="59"/>
      <c r="JY22" s="59"/>
      <c r="JZ22" s="59"/>
      <c r="KA22" s="59"/>
      <c r="KB22" s="59"/>
      <c r="KC22" s="59"/>
      <c r="KD22" s="59"/>
      <c r="KE22" s="59"/>
      <c r="KF22" s="59"/>
      <c r="KG22" s="59"/>
      <c r="KH22" s="59"/>
      <c r="KI22" s="59"/>
      <c r="KJ22" s="59"/>
      <c r="KK22" s="59"/>
      <c r="KL22" s="59"/>
      <c r="KM22" s="59"/>
      <c r="KN22" s="59"/>
      <c r="KO22" s="59"/>
      <c r="KP22" s="59"/>
      <c r="KQ22" s="59"/>
      <c r="KR22" s="59"/>
      <c r="KS22" s="59"/>
      <c r="KT22" s="59"/>
      <c r="KU22" s="59"/>
      <c r="KV22" s="59"/>
      <c r="KW22" s="59"/>
      <c r="KX22" s="59"/>
      <c r="KY22" s="59"/>
      <c r="KZ22" s="59"/>
      <c r="LA22" s="59"/>
      <c r="LB22" s="59"/>
      <c r="LC22" s="59"/>
      <c r="LD22" s="59"/>
      <c r="LE22" s="59"/>
      <c r="LF22" s="59"/>
      <c r="LG22" s="59"/>
      <c r="LH22" s="59"/>
      <c r="LI22" s="59"/>
      <c r="LJ22" s="59"/>
      <c r="LK22" s="59"/>
      <c r="LL22" s="59"/>
      <c r="LM22" s="59"/>
      <c r="LN22" s="59"/>
      <c r="LO22" s="59"/>
      <c r="LP22" s="59"/>
      <c r="LQ22" s="59"/>
      <c r="LR22" s="59"/>
      <c r="LS22" s="59"/>
      <c r="LT22" s="59"/>
      <c r="LU22" s="59"/>
    </row>
    <row r="23" spans="3:333" ht="15.75" x14ac:dyDescent="0.25">
      <c r="D23" s="42" t="s">
        <v>84</v>
      </c>
      <c r="E23" s="53"/>
      <c r="F23" s="61">
        <f>IF(SUMIFS('исх данные'!$D:$D,'исх данные'!$B:$B,Финмодель!$D23,'исх данные'!$F:$F,Финмодель!F$4,'исх данные'!$G:$G,Финмодель!F$5)&gt;0,-SUMIFS('исх данные'!$D:$D,'исх данные'!$B:$B,Финмодель!$D23,'исх данные'!$F:$F,Финмодель!F$4,'исх данные'!$G:$G,Финмодель!F$5),E23)</f>
        <v>0</v>
      </c>
      <c r="G23" s="61">
        <f>IF(SUMIFS('исх данные'!$D:$D,'исх данные'!$B:$B,Финмодель!$D23,'исх данные'!$F:$F,Финмодель!G$4,'исх данные'!$G:$G,Финмодель!G$5)&gt;0,-SUMIFS('исх данные'!$D:$D,'исх данные'!$B:$B,Финмодель!$D23,'исх данные'!$F:$F,Финмодель!G$4,'исх данные'!$G:$G,Финмодель!G$5),F23)</f>
        <v>0</v>
      </c>
      <c r="H23" s="61">
        <f>IF(SUMIFS('исх данные'!$D:$D,'исх данные'!$B:$B,Финмодель!$D23,'исх данные'!$F:$F,Финмодель!H$4,'исх данные'!$G:$G,Финмодель!H$5)&gt;0,-SUMIFS('исх данные'!$D:$D,'исх данные'!$B:$B,Финмодель!$D23,'исх данные'!$F:$F,Финмодель!H$4,'исх данные'!$G:$G,Финмодель!H$5),G23)</f>
        <v>0</v>
      </c>
      <c r="I23" s="61">
        <f>IF(SUMIFS('исх данные'!$D:$D,'исх данные'!$B:$B,Финмодель!$D23,'исх данные'!$F:$F,Финмодель!I$4,'исх данные'!$G:$G,Финмодель!I$5)&gt;0,-SUMIFS('исх данные'!$D:$D,'исх данные'!$B:$B,Финмодель!$D23,'исх данные'!$F:$F,Финмодель!I$4,'исх данные'!$G:$G,Финмодель!I$5),H23)</f>
        <v>0</v>
      </c>
      <c r="J23" s="61">
        <f>IF(SUMIFS('исх данные'!$D:$D,'исх данные'!$B:$B,Финмодель!$D23,'исх данные'!$F:$F,Финмодель!J$4,'исх данные'!$G:$G,Финмодель!J$5)&gt;0,-SUMIFS('исх данные'!$D:$D,'исх данные'!$B:$B,Финмодель!$D23,'исх данные'!$F:$F,Финмодель!J$4,'исх данные'!$G:$G,Финмодель!J$5),I23)</f>
        <v>0</v>
      </c>
      <c r="K23" s="61">
        <f>IF(SUMIFS('исх данные'!$D:$D,'исх данные'!$B:$B,Финмодель!$D23,'исх данные'!$F:$F,Финмодель!K$4,'исх данные'!$G:$G,Финмодель!K$5)&gt;0,-SUMIFS('исх данные'!$D:$D,'исх данные'!$B:$B,Финмодель!$D23,'исх данные'!$F:$F,Финмодель!K$4,'исх данные'!$G:$G,Финмодель!K$5),J23)</f>
        <v>0</v>
      </c>
      <c r="L23" s="61">
        <f>IF(SUMIFS('исх данные'!$D:$D,'исх данные'!$B:$B,Финмодель!$D23,'исх данные'!$F:$F,Финмодель!L$4,'исх данные'!$G:$G,Финмодель!L$5)&gt;0,-SUMIFS('исх данные'!$D:$D,'исх данные'!$B:$B,Финмодель!$D23,'исх данные'!$F:$F,Финмодель!L$4,'исх данные'!$G:$G,Финмодель!L$5),K23)</f>
        <v>0</v>
      </c>
      <c r="M23" s="61">
        <f>IF(SUMIFS('исх данные'!$D:$D,'исх данные'!$B:$B,Финмодель!$D23,'исх данные'!$F:$F,Финмодель!M$4,'исх данные'!$G:$G,Финмодель!M$5)&gt;0,-SUMIFS('исх данные'!$D:$D,'исх данные'!$B:$B,Финмодель!$D23,'исх данные'!$F:$F,Финмодель!M$4,'исх данные'!$G:$G,Финмодель!M$5),L23)</f>
        <v>0</v>
      </c>
      <c r="N23" s="61">
        <f>IF(SUMIFS('исх данные'!$D:$D,'исх данные'!$B:$B,Финмодель!$D23,'исх данные'!$F:$F,Финмодель!N$4,'исх данные'!$G:$G,Финмодель!N$5)&gt;0,-SUMIFS('исх данные'!$D:$D,'исх данные'!$B:$B,Финмодель!$D23,'исх данные'!$F:$F,Финмодель!N$4,'исх данные'!$G:$G,Финмодель!N$5),M23)</f>
        <v>0</v>
      </c>
      <c r="O23" s="61">
        <f>IF(SUMIFS('исх данные'!$D:$D,'исх данные'!$B:$B,Финмодель!$D23,'исх данные'!$F:$F,Финмодель!O$4,'исх данные'!$G:$G,Финмодель!O$5)&gt;0,-SUMIFS('исх данные'!$D:$D,'исх данные'!$B:$B,Финмодель!$D23,'исх данные'!$F:$F,Финмодель!O$4,'исх данные'!$G:$G,Финмодель!O$5),N23)</f>
        <v>0</v>
      </c>
      <c r="P23" s="61">
        <f>IF(SUMIFS('исх данные'!$D:$D,'исх данные'!$B:$B,Финмодель!$D23,'исх данные'!$F:$F,Финмодель!P$4,'исх данные'!$G:$G,Финмодель!P$5)&gt;0,-SUMIFS('исх данные'!$D:$D,'исх данные'!$B:$B,Финмодель!$D23,'исх данные'!$F:$F,Финмодель!P$4,'исх данные'!$G:$G,Финмодель!P$5),O23)</f>
        <v>0</v>
      </c>
      <c r="Q23" s="61">
        <f>IF(SUMIFS('исх данные'!$D:$D,'исх данные'!$B:$B,Финмодель!$D23,'исх данные'!$F:$F,Финмодель!Q$4,'исх данные'!$G:$G,Финмодель!Q$5)&gt;0,-SUMIFS('исх данные'!$D:$D,'исх данные'!$B:$B,Финмодель!$D23,'исх данные'!$F:$F,Финмодель!Q$4,'исх данные'!$G:$G,Финмодель!Q$5),P23)</f>
        <v>0</v>
      </c>
      <c r="R23" s="61">
        <f>IF(SUMIFS('исх данные'!$D:$D,'исх данные'!$B:$B,Финмодель!$D23,'исх данные'!$F:$F,Финмодель!R$4,'исх данные'!$G:$G,Финмодель!R$5)&gt;0,-SUMIFS('исх данные'!$D:$D,'исх данные'!$B:$B,Финмодель!$D23,'исх данные'!$F:$F,Финмодель!R$4,'исх данные'!$G:$G,Финмодель!R$5),Q23)</f>
        <v>-500000</v>
      </c>
      <c r="S23" s="61">
        <f>IF(SUMIFS('исх данные'!$D:$D,'исх данные'!$B:$B,Финмодель!$D23,'исх данные'!$F:$F,Финмодель!S$4,'исх данные'!$G:$G,Финмодель!S$5)&gt;0,-SUMIFS('исх данные'!$D:$D,'исх данные'!$B:$B,Финмодель!$D23,'исх данные'!$F:$F,Финмодель!S$4,'исх данные'!$G:$G,Финмодель!S$5),R23)</f>
        <v>-500000</v>
      </c>
      <c r="T23" s="61">
        <f>IF(SUMIFS('исх данные'!$D:$D,'исх данные'!$B:$B,Финмодель!$D23,'исх данные'!$F:$F,Финмодель!T$4,'исх данные'!$G:$G,Финмодель!T$5)&gt;0,-SUMIFS('исх данные'!$D:$D,'исх данные'!$B:$B,Финмодель!$D23,'исх данные'!$F:$F,Финмодель!T$4,'исх данные'!$G:$G,Финмодель!T$5),S23)</f>
        <v>-500000</v>
      </c>
      <c r="U23" s="61">
        <f>IF(SUMIFS('исх данные'!$D:$D,'исх данные'!$B:$B,Финмодель!$D23,'исх данные'!$F:$F,Финмодель!U$4,'исх данные'!$G:$G,Финмодель!U$5)&gt;0,-SUMIFS('исх данные'!$D:$D,'исх данные'!$B:$B,Финмодель!$D23,'исх данные'!$F:$F,Финмодель!U$4,'исх данные'!$G:$G,Финмодель!U$5),T23)</f>
        <v>-500000</v>
      </c>
      <c r="V23" s="61">
        <f>IF(SUMIFS('исх данные'!$D:$D,'исх данные'!$B:$B,Финмодель!$D23,'исх данные'!$F:$F,Финмодель!V$4,'исх данные'!$G:$G,Финмодель!V$5)&gt;0,-SUMIFS('исх данные'!$D:$D,'исх данные'!$B:$B,Финмодель!$D23,'исх данные'!$F:$F,Финмодель!V$4,'исх данные'!$G:$G,Финмодель!V$5),U23)</f>
        <v>-1E-8</v>
      </c>
      <c r="W23" s="61">
        <f>IF(SUMIFS('исх данные'!$D:$D,'исх данные'!$B:$B,Финмодель!$D23,'исх данные'!$F:$F,Финмодель!W$4,'исх данные'!$G:$G,Финмодель!W$5)&gt;0,-SUMIFS('исх данные'!$D:$D,'исх данные'!$B:$B,Финмодель!$D23,'исх данные'!$F:$F,Финмодель!W$4,'исх данные'!$G:$G,Финмодель!W$5),V23)</f>
        <v>-1E-8</v>
      </c>
      <c r="X23" s="61">
        <f>IF(SUMIFS('исх данные'!$D:$D,'исх данные'!$B:$B,Финмодель!$D23,'исх данные'!$F:$F,Финмодель!X$4,'исх данные'!$G:$G,Финмодель!X$5)&gt;0,-SUMIFS('исх данные'!$D:$D,'исх данные'!$B:$B,Финмодель!$D23,'исх данные'!$F:$F,Финмодель!X$4,'исх данные'!$G:$G,Финмодель!X$5),W23)</f>
        <v>-1E-8</v>
      </c>
      <c r="Y23" s="61">
        <f>IF(SUMIFS('исх данные'!$D:$D,'исх данные'!$B:$B,Финмодель!$D23,'исх данные'!$F:$F,Финмодель!Y$4,'исх данные'!$G:$G,Финмодель!Y$5)&gt;0,-SUMIFS('исх данные'!$D:$D,'исх данные'!$B:$B,Финмодель!$D23,'исх данные'!$F:$F,Финмодель!Y$4,'исх данные'!$G:$G,Финмодель!Y$5),X23)</f>
        <v>-1E-8</v>
      </c>
      <c r="Z23" s="61">
        <f>IF(SUMIFS('исх данные'!$D:$D,'исх данные'!$B:$B,Финмодель!$D23,'исх данные'!$F:$F,Финмодель!Z$4,'исх данные'!$G:$G,Финмодель!Z$5)&gt;0,-SUMIFS('исх данные'!$D:$D,'исх данные'!$B:$B,Финмодель!$D23,'исх данные'!$F:$F,Финмодель!Z$4,'исх данные'!$G:$G,Финмодель!Z$5),Y23)</f>
        <v>-1E-8</v>
      </c>
      <c r="AA23" s="61">
        <f>IF(SUMIFS('исх данные'!$D:$D,'исх данные'!$B:$B,Финмодель!$D23,'исх данные'!$F:$F,Финмодель!AA$4,'исх данные'!$G:$G,Финмодель!AA$5)&gt;0,-SUMIFS('исх данные'!$D:$D,'исх данные'!$B:$B,Финмодель!$D23,'исх данные'!$F:$F,Финмодель!AA$4,'исх данные'!$G:$G,Финмодель!AA$5),Z23)</f>
        <v>-1E-8</v>
      </c>
      <c r="AB23" s="61">
        <f>IF(SUMIFS('исх данные'!$D:$D,'исх данные'!$B:$B,Финмодель!$D23,'исх данные'!$F:$F,Финмодель!AB$4,'исх данные'!$G:$G,Финмодель!AB$5)&gt;0,-SUMIFS('исх данные'!$D:$D,'исх данные'!$B:$B,Финмодель!$D23,'исх данные'!$F:$F,Финмодель!AB$4,'исх данные'!$G:$G,Финмодель!AB$5),AA23)</f>
        <v>-1E-8</v>
      </c>
      <c r="AC23" s="61">
        <f>IF(SUMIFS('исх данные'!$D:$D,'исх данные'!$B:$B,Финмодель!$D23,'исх данные'!$F:$F,Финмодель!AC$4,'исх данные'!$G:$G,Финмодель!AC$5)&gt;0,-SUMIFS('исх данные'!$D:$D,'исх данные'!$B:$B,Финмодель!$D23,'исх данные'!$F:$F,Финмодель!AC$4,'исх данные'!$G:$G,Финмодель!AC$5),AB23)</f>
        <v>-1E-8</v>
      </c>
      <c r="AD23" s="61">
        <f>IF(SUMIFS('исх данные'!$D:$D,'исх данные'!$B:$B,Финмодель!$D23,'исх данные'!$F:$F,Финмодель!AD$4,'исх данные'!$G:$G,Финмодель!AD$5)&gt;0,-SUMIFS('исх данные'!$D:$D,'исх данные'!$B:$B,Финмодель!$D23,'исх данные'!$F:$F,Финмодель!AD$4,'исх данные'!$G:$G,Финмодель!AD$5),AC23)</f>
        <v>-1E-8</v>
      </c>
      <c r="AE23" s="61">
        <f>IF(SUMIFS('исх данные'!$D:$D,'исх данные'!$B:$B,Финмодель!$D23,'исх данные'!$F:$F,Финмодель!AE$4,'исх данные'!$G:$G,Финмодель!AE$5)&gt;0,-SUMIFS('исх данные'!$D:$D,'исх данные'!$B:$B,Финмодель!$D23,'исх данные'!$F:$F,Финмодель!AE$4,'исх данные'!$G:$G,Финмодель!AE$5),AD23)</f>
        <v>-1E-8</v>
      </c>
      <c r="AF23" s="61">
        <f>IF(SUMIFS('исх данные'!$D:$D,'исх данные'!$B:$B,Финмодель!$D23,'исх данные'!$F:$F,Финмодель!AF$4,'исх данные'!$G:$G,Финмодель!AF$5)&gt;0,-SUMIFS('исх данные'!$D:$D,'исх данные'!$B:$B,Финмодель!$D23,'исх данные'!$F:$F,Финмодель!AF$4,'исх данные'!$G:$G,Финмодель!AF$5),AE23)</f>
        <v>-1E-8</v>
      </c>
      <c r="AG23" s="61">
        <f>IF(SUMIFS('исх данные'!$D:$D,'исх данные'!$B:$B,Финмодель!$D23,'исх данные'!$F:$F,Финмодель!AG$4,'исх данные'!$G:$G,Финмодель!AG$5)&gt;0,-SUMIFS('исх данные'!$D:$D,'исх данные'!$B:$B,Финмодель!$D23,'исх данные'!$F:$F,Финмодель!AG$4,'исх данные'!$G:$G,Финмодель!AG$5),AF23)</f>
        <v>-1E-8</v>
      </c>
      <c r="AH23" s="61">
        <f>IF(SUMIFS('исх данные'!$D:$D,'исх данные'!$B:$B,Финмодель!$D23,'исх данные'!$F:$F,Финмодель!AH$4,'исх данные'!$G:$G,Финмодель!AH$5)&gt;0,-SUMIFS('исх данные'!$D:$D,'исх данные'!$B:$B,Финмодель!$D23,'исх данные'!$F:$F,Финмодель!AH$4,'исх данные'!$G:$G,Финмодель!AH$5),AG23)</f>
        <v>-1E-8</v>
      </c>
      <c r="AI23" s="61">
        <f>IF(SUMIFS('исх данные'!$D:$D,'исх данные'!$B:$B,Финмодель!$D23,'исх данные'!$F:$F,Финмодель!AI$4,'исх данные'!$G:$G,Финмодель!AI$5)&gt;0,-SUMIFS('исх данные'!$D:$D,'исх данные'!$B:$B,Финмодель!$D23,'исх данные'!$F:$F,Финмодель!AI$4,'исх данные'!$G:$G,Финмодель!AI$5),AH23)</f>
        <v>-1E-8</v>
      </c>
      <c r="AJ23" s="61">
        <f>IF(SUMIFS('исх данные'!$D:$D,'исх данные'!$B:$B,Финмодель!$D23,'исх данные'!$F:$F,Финмодель!AJ$4,'исх данные'!$G:$G,Финмодель!AJ$5)&gt;0,-SUMIFS('исх данные'!$D:$D,'исх данные'!$B:$B,Финмодель!$D23,'исх данные'!$F:$F,Финмодель!AJ$4,'исх данные'!$G:$G,Финмодель!AJ$5),AI23)</f>
        <v>-1E-8</v>
      </c>
      <c r="AK23" s="61">
        <f>IF(SUMIFS('исх данные'!$D:$D,'исх данные'!$B:$B,Финмодель!$D23,'исх данные'!$F:$F,Финмодель!AK$4,'исх данные'!$G:$G,Финмодель!AK$5)&gt;0,-SUMIFS('исх данные'!$D:$D,'исх данные'!$B:$B,Финмодель!$D23,'исх данные'!$F:$F,Финмодель!AK$4,'исх данные'!$G:$G,Финмодель!AK$5),AJ23)</f>
        <v>-1E-8</v>
      </c>
      <c r="AL23" s="61">
        <f>IF(SUMIFS('исх данные'!$D:$D,'исх данные'!$B:$B,Финмодель!$D23,'исх данные'!$F:$F,Финмодель!AL$4,'исх данные'!$G:$G,Финмодель!AL$5)&gt;0,-SUMIFS('исх данные'!$D:$D,'исх данные'!$B:$B,Финмодель!$D23,'исх данные'!$F:$F,Финмодель!AL$4,'исх данные'!$G:$G,Финмодель!AL$5),AK23)</f>
        <v>-1E-8</v>
      </c>
      <c r="AM23" s="61">
        <f>IF(SUMIFS('исх данные'!$D:$D,'исх данные'!$B:$B,Финмодель!$D23,'исх данные'!$F:$F,Финмодель!AM$4,'исх данные'!$G:$G,Финмодель!AM$5)&gt;0,-SUMIFS('исх данные'!$D:$D,'исх данные'!$B:$B,Финмодель!$D23,'исх данные'!$F:$F,Финмодель!AM$4,'исх данные'!$G:$G,Финмодель!AM$5),AL23)</f>
        <v>-1E-8</v>
      </c>
      <c r="AN23" s="61">
        <f>IF(SUMIFS('исх данные'!$D:$D,'исх данные'!$B:$B,Финмодель!$D23,'исх данные'!$F:$F,Финмодель!AN$4,'исх данные'!$G:$G,Финмодель!AN$5)&gt;0,-SUMIFS('исх данные'!$D:$D,'исх данные'!$B:$B,Финмодель!$D23,'исх данные'!$F:$F,Финмодель!AN$4,'исх данные'!$G:$G,Финмодель!AN$5),AM23)</f>
        <v>-1E-8</v>
      </c>
      <c r="AO23" s="61">
        <f>IF(SUMIFS('исх данные'!$D:$D,'исх данные'!$B:$B,Финмодель!$D23,'исх данные'!$F:$F,Финмодель!AO$4,'исх данные'!$G:$G,Финмодель!AO$5)&gt;0,-SUMIFS('исх данные'!$D:$D,'исх данные'!$B:$B,Финмодель!$D23,'исх данные'!$F:$F,Финмодель!AO$4,'исх данные'!$G:$G,Финмодель!AO$5),AN23)</f>
        <v>-1E-8</v>
      </c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  <c r="IX23" s="60"/>
      <c r="IY23" s="60"/>
      <c r="IZ23" s="60"/>
      <c r="JA23" s="60"/>
      <c r="JB23" s="60"/>
      <c r="JC23" s="60"/>
      <c r="JD23" s="60"/>
      <c r="JE23" s="60"/>
      <c r="JF23" s="60"/>
      <c r="JG23" s="60"/>
      <c r="JH23" s="60"/>
      <c r="JI23" s="60"/>
      <c r="JJ23" s="60"/>
      <c r="JK23" s="60"/>
      <c r="JL23" s="60"/>
      <c r="JM23" s="60"/>
      <c r="JN23" s="60"/>
      <c r="JO23" s="60"/>
      <c r="JP23" s="60"/>
      <c r="JQ23" s="60"/>
      <c r="JR23" s="60"/>
      <c r="JS23" s="60"/>
      <c r="JT23" s="60"/>
      <c r="JU23" s="60"/>
      <c r="JV23" s="60"/>
      <c r="JW23" s="60"/>
      <c r="JX23" s="60"/>
      <c r="JY23" s="60"/>
      <c r="JZ23" s="60"/>
      <c r="KA23" s="60"/>
      <c r="KB23" s="60"/>
      <c r="KC23" s="60"/>
      <c r="KD23" s="60"/>
      <c r="KE23" s="60"/>
      <c r="KF23" s="60"/>
      <c r="KG23" s="60"/>
      <c r="KH23" s="60"/>
      <c r="KI23" s="60"/>
      <c r="KJ23" s="60"/>
      <c r="KK23" s="60"/>
      <c r="KL23" s="60"/>
      <c r="KM23" s="60"/>
      <c r="KN23" s="60"/>
      <c r="KO23" s="60"/>
      <c r="KP23" s="60"/>
      <c r="KQ23" s="60"/>
      <c r="KR23" s="60"/>
      <c r="KS23" s="60"/>
      <c r="KT23" s="60"/>
      <c r="KU23" s="60"/>
      <c r="KV23" s="60"/>
      <c r="KW23" s="60"/>
      <c r="KX23" s="60"/>
      <c r="KY23" s="60"/>
      <c r="KZ23" s="60"/>
      <c r="LA23" s="60"/>
      <c r="LB23" s="60"/>
      <c r="LC23" s="60"/>
      <c r="LD23" s="60"/>
      <c r="LE23" s="60"/>
      <c r="LF23" s="60"/>
      <c r="LG23" s="60"/>
      <c r="LH23" s="60"/>
      <c r="LI23" s="60"/>
      <c r="LJ23" s="60"/>
      <c r="LK23" s="60"/>
      <c r="LL23" s="60"/>
      <c r="LM23" s="60"/>
      <c r="LN23" s="60"/>
      <c r="LO23" s="60"/>
      <c r="LP23" s="60"/>
      <c r="LQ23" s="60"/>
      <c r="LR23" s="60"/>
      <c r="LS23" s="60"/>
      <c r="LT23" s="60"/>
      <c r="LU23" s="60"/>
    </row>
    <row r="24" spans="3:333" ht="15.75" x14ac:dyDescent="0.25">
      <c r="D24" s="42" t="s">
        <v>82</v>
      </c>
      <c r="E24" s="53"/>
      <c r="F24" s="61">
        <f>IF(SUMIFS('исх данные'!$D:$D,'исх данные'!$B:$B,Финмодель!$D24,'исх данные'!$F:$F,Финмодель!F$4,'исх данные'!$G:$G,Финмодель!F$5)&gt;0,-SUMIFS('исх данные'!$D:$D,'исх данные'!$B:$B,Финмодель!$D24,'исх данные'!$F:$F,Финмодель!F$4,'исх данные'!$G:$G,Финмодель!F$5),E24)</f>
        <v>0</v>
      </c>
      <c r="G24" s="61">
        <f>IF(SUMIFS('исх данные'!$D:$D,'исх данные'!$B:$B,Финмодель!$D24,'исх данные'!$F:$F,Финмодель!G$4,'исх данные'!$G:$G,Финмодель!G$5)&gt;0,-SUMIFS('исх данные'!$D:$D,'исх данные'!$B:$B,Финмодель!$D24,'исх данные'!$F:$F,Финмодель!G$4,'исх данные'!$G:$G,Финмодель!G$5),F24)</f>
        <v>0</v>
      </c>
      <c r="H24" s="61">
        <f>IF(SUMIFS('исх данные'!$D:$D,'исх данные'!$B:$B,Финмодель!$D24,'исх данные'!$F:$F,Финмодель!H$4,'исх данные'!$G:$G,Финмодель!H$5)&gt;0,-SUMIFS('исх данные'!$D:$D,'исх данные'!$B:$B,Финмодель!$D24,'исх данные'!$F:$F,Финмодель!H$4,'исх данные'!$G:$G,Финмодель!H$5),G24)</f>
        <v>0</v>
      </c>
      <c r="I24" s="61">
        <f>IF(SUMIFS('исх данные'!$D:$D,'исх данные'!$B:$B,Финмодель!$D24,'исх данные'!$F:$F,Финмодель!I$4,'исх данные'!$G:$G,Финмодель!I$5)&gt;0,-SUMIFS('исх данные'!$D:$D,'исх данные'!$B:$B,Финмодель!$D24,'исх данные'!$F:$F,Финмодель!I$4,'исх данные'!$G:$G,Финмодель!I$5),H24)</f>
        <v>0</v>
      </c>
      <c r="J24" s="61">
        <f>IF(SUMIFS('исх данные'!$D:$D,'исх данные'!$B:$B,Финмодель!$D24,'исх данные'!$F:$F,Финмодель!J$4,'исх данные'!$G:$G,Финмодель!J$5)&gt;0,-SUMIFS('исх данные'!$D:$D,'исх данные'!$B:$B,Финмодель!$D24,'исх данные'!$F:$F,Финмодель!J$4,'исх данные'!$G:$G,Финмодель!J$5),I24)</f>
        <v>0</v>
      </c>
      <c r="K24" s="61">
        <f>IF(SUMIFS('исх данные'!$D:$D,'исх данные'!$B:$B,Финмодель!$D24,'исх данные'!$F:$F,Финмодель!K$4,'исх данные'!$G:$G,Финмодель!K$5)&gt;0,-SUMIFS('исх данные'!$D:$D,'исх данные'!$B:$B,Финмодель!$D24,'исх данные'!$F:$F,Финмодель!K$4,'исх данные'!$G:$G,Финмодель!K$5),J24)</f>
        <v>0</v>
      </c>
      <c r="L24" s="61">
        <f>IF(SUMIFS('исх данные'!$D:$D,'исх данные'!$B:$B,Финмодель!$D24,'исх данные'!$F:$F,Финмодель!L$4,'исх данные'!$G:$G,Финмодель!L$5)&gt;0,-SUMIFS('исх данные'!$D:$D,'исх данные'!$B:$B,Финмодель!$D24,'исх данные'!$F:$F,Финмодель!L$4,'исх данные'!$G:$G,Финмодель!L$5),K24)</f>
        <v>0</v>
      </c>
      <c r="M24" s="61">
        <f>IF(SUMIFS('исх данные'!$D:$D,'исх данные'!$B:$B,Финмодель!$D24,'исх данные'!$F:$F,Финмодель!M$4,'исх данные'!$G:$G,Финмодель!M$5)&gt;0,-SUMIFS('исх данные'!$D:$D,'исх данные'!$B:$B,Финмодель!$D24,'исх данные'!$F:$F,Финмодель!M$4,'исх данные'!$G:$G,Финмодель!M$5),L24)</f>
        <v>0</v>
      </c>
      <c r="N24" s="61">
        <f>IF(SUMIFS('исх данные'!$D:$D,'исх данные'!$B:$B,Финмодель!$D24,'исх данные'!$F:$F,Финмодель!N$4,'исх данные'!$G:$G,Финмодель!N$5)&gt;0,-SUMIFS('исх данные'!$D:$D,'исх данные'!$B:$B,Финмодель!$D24,'исх данные'!$F:$F,Финмодель!N$4,'исх данные'!$G:$G,Финмодель!N$5),M24)</f>
        <v>-50000</v>
      </c>
      <c r="O24" s="61">
        <f>IF(SUMIFS('исх данные'!$D:$D,'исх данные'!$B:$B,Финмодель!$D24,'исх данные'!$F:$F,Финмодель!O$4,'исх данные'!$G:$G,Финмодель!O$5)&gt;0,-SUMIFS('исх данные'!$D:$D,'исх данные'!$B:$B,Финмодель!$D24,'исх данные'!$F:$F,Финмодель!O$4,'исх данные'!$G:$G,Финмодель!O$5),N24)</f>
        <v>-50000</v>
      </c>
      <c r="P24" s="61">
        <f>IF(SUMIFS('исх данные'!$D:$D,'исх данные'!$B:$B,Финмодель!$D24,'исх данные'!$F:$F,Финмодель!P$4,'исх данные'!$G:$G,Финмодель!P$5)&gt;0,-SUMIFS('исх данные'!$D:$D,'исх данные'!$B:$B,Финмодель!$D24,'исх данные'!$F:$F,Финмодель!P$4,'исх данные'!$G:$G,Финмодель!P$5),O24)</f>
        <v>-50000</v>
      </c>
      <c r="Q24" s="61">
        <f>IF(SUMIFS('исх данные'!$D:$D,'исх данные'!$B:$B,Финмодель!$D24,'исх данные'!$F:$F,Финмодель!Q$4,'исх данные'!$G:$G,Финмодель!Q$5)&gt;0,-SUMIFS('исх данные'!$D:$D,'исх данные'!$B:$B,Финмодель!$D24,'исх данные'!$F:$F,Финмодель!Q$4,'исх данные'!$G:$G,Финмодель!Q$5),P24)</f>
        <v>-50000</v>
      </c>
      <c r="R24" s="61">
        <f>IF(SUMIFS('исх данные'!$D:$D,'исх данные'!$B:$B,Финмодель!$D24,'исх данные'!$F:$F,Финмодель!R$4,'исх данные'!$G:$G,Финмодель!R$5)&gt;0,-SUMIFS('исх данные'!$D:$D,'исх данные'!$B:$B,Финмодель!$D24,'исх данные'!$F:$F,Финмодель!R$4,'исх данные'!$G:$G,Финмодель!R$5),Q24)</f>
        <v>-9.9999999999999995E-8</v>
      </c>
      <c r="S24" s="61">
        <f>IF(SUMIFS('исх данные'!$D:$D,'исх данные'!$B:$B,Финмодель!$D24,'исх данные'!$F:$F,Финмодель!S$4,'исх данные'!$G:$G,Финмодель!S$5)&gt;0,-SUMIFS('исх данные'!$D:$D,'исх данные'!$B:$B,Финмодель!$D24,'исх данные'!$F:$F,Финмодель!S$4,'исх данные'!$G:$G,Финмодель!S$5),R24)</f>
        <v>-9.9999999999999995E-8</v>
      </c>
      <c r="T24" s="61">
        <f>IF(SUMIFS('исх данные'!$D:$D,'исх данные'!$B:$B,Финмодель!$D24,'исх данные'!$F:$F,Финмодель!T$4,'исх данные'!$G:$G,Финмодель!T$5)&gt;0,-SUMIFS('исх данные'!$D:$D,'исх данные'!$B:$B,Финмодель!$D24,'исх данные'!$F:$F,Финмодель!T$4,'исх данные'!$G:$G,Финмодель!T$5),S24)</f>
        <v>-9.9999999999999995E-8</v>
      </c>
      <c r="U24" s="61">
        <f>IF(SUMIFS('исх данные'!$D:$D,'исх данные'!$B:$B,Финмодель!$D24,'исх данные'!$F:$F,Финмодель!U$4,'исх данные'!$G:$G,Финмодель!U$5)&gt;0,-SUMIFS('исх данные'!$D:$D,'исх данные'!$B:$B,Финмодель!$D24,'исх данные'!$F:$F,Финмодель!U$4,'исх данные'!$G:$G,Финмодель!U$5),T24)</f>
        <v>-9.9999999999999995E-8</v>
      </c>
      <c r="V24" s="61">
        <f>IF(SUMIFS('исх данные'!$D:$D,'исх данные'!$B:$B,Финмодель!$D24,'исх данные'!$F:$F,Финмодель!V$4,'исх данные'!$G:$G,Финмодель!V$5)&gt;0,-SUMIFS('исх данные'!$D:$D,'исх данные'!$B:$B,Финмодель!$D24,'исх данные'!$F:$F,Финмодель!V$4,'исх данные'!$G:$G,Финмодель!V$5),U24)</f>
        <v>-9.9999999999999995E-8</v>
      </c>
      <c r="W24" s="61">
        <f>IF(SUMIFS('исх данные'!$D:$D,'исх данные'!$B:$B,Финмодель!$D24,'исх данные'!$F:$F,Финмодель!W$4,'исх данные'!$G:$G,Финмодель!W$5)&gt;0,-SUMIFS('исх данные'!$D:$D,'исх данные'!$B:$B,Финмодель!$D24,'исх данные'!$F:$F,Финмодель!W$4,'исх данные'!$G:$G,Финмодель!W$5),V24)</f>
        <v>-9.9999999999999995E-8</v>
      </c>
      <c r="X24" s="61">
        <f>IF(SUMIFS('исх данные'!$D:$D,'исх данные'!$B:$B,Финмодель!$D24,'исх данные'!$F:$F,Финмодель!X$4,'исх данные'!$G:$G,Финмодель!X$5)&gt;0,-SUMIFS('исх данные'!$D:$D,'исх данные'!$B:$B,Финмодель!$D24,'исх данные'!$F:$F,Финмодель!X$4,'исх данные'!$G:$G,Финмодель!X$5),W24)</f>
        <v>-9.9999999999999995E-8</v>
      </c>
      <c r="Y24" s="61">
        <f>IF(SUMIFS('исх данные'!$D:$D,'исх данные'!$B:$B,Финмодель!$D24,'исх данные'!$F:$F,Финмодель!Y$4,'исх данные'!$G:$G,Финмодель!Y$5)&gt;0,-SUMIFS('исх данные'!$D:$D,'исх данные'!$B:$B,Финмодель!$D24,'исх данные'!$F:$F,Финмодель!Y$4,'исх данные'!$G:$G,Финмодель!Y$5),X24)</f>
        <v>-9.9999999999999995E-8</v>
      </c>
      <c r="Z24" s="61">
        <f>IF(SUMIFS('исх данные'!$D:$D,'исх данные'!$B:$B,Финмодель!$D24,'исх данные'!$F:$F,Финмодель!Z$4,'исх данные'!$G:$G,Финмодель!Z$5)&gt;0,-SUMIFS('исх данные'!$D:$D,'исх данные'!$B:$B,Финмодель!$D24,'исх данные'!$F:$F,Финмодель!Z$4,'исх данные'!$G:$G,Финмодель!Z$5),Y24)</f>
        <v>-9.9999999999999995E-8</v>
      </c>
      <c r="AA24" s="61">
        <f>IF(SUMIFS('исх данные'!$D:$D,'исх данные'!$B:$B,Финмодель!$D24,'исх данные'!$F:$F,Финмодель!AA$4,'исх данные'!$G:$G,Финмодель!AA$5)&gt;0,-SUMIFS('исх данные'!$D:$D,'исх данные'!$B:$B,Финмодель!$D24,'исх данные'!$F:$F,Финмодель!AA$4,'исх данные'!$G:$G,Финмодель!AA$5),Z24)</f>
        <v>-9.9999999999999995E-8</v>
      </c>
      <c r="AB24" s="61">
        <f>IF(SUMIFS('исх данные'!$D:$D,'исх данные'!$B:$B,Финмодель!$D24,'исх данные'!$F:$F,Финмодель!AB$4,'исх данные'!$G:$G,Финмодель!AB$5)&gt;0,-SUMIFS('исх данные'!$D:$D,'исх данные'!$B:$B,Финмодель!$D24,'исх данные'!$F:$F,Финмодель!AB$4,'исх данные'!$G:$G,Финмодель!AB$5),AA24)</f>
        <v>-9.9999999999999995E-8</v>
      </c>
      <c r="AC24" s="61">
        <f>IF(SUMIFS('исх данные'!$D:$D,'исх данные'!$B:$B,Финмодель!$D24,'исх данные'!$F:$F,Финмодель!AC$4,'исх данные'!$G:$G,Финмодель!AC$5)&gt;0,-SUMIFS('исх данные'!$D:$D,'исх данные'!$B:$B,Финмодель!$D24,'исх данные'!$F:$F,Финмодель!AC$4,'исх данные'!$G:$G,Финмодель!AC$5),AB24)</f>
        <v>-9.9999999999999995E-8</v>
      </c>
      <c r="AD24" s="61">
        <f>IF(SUMIFS('исх данные'!$D:$D,'исх данные'!$B:$B,Финмодель!$D24,'исх данные'!$F:$F,Финмодель!AD$4,'исх данные'!$G:$G,Финмодель!AD$5)&gt;0,-SUMIFS('исх данные'!$D:$D,'исх данные'!$B:$B,Финмодель!$D24,'исх данные'!$F:$F,Финмодель!AD$4,'исх данные'!$G:$G,Финмодель!AD$5),AC24)</f>
        <v>-9.9999999999999995E-8</v>
      </c>
      <c r="AE24" s="61">
        <f>IF(SUMIFS('исх данные'!$D:$D,'исх данные'!$B:$B,Финмодель!$D24,'исх данные'!$F:$F,Финмодель!AE$4,'исх данные'!$G:$G,Финмодель!AE$5)&gt;0,-SUMIFS('исх данные'!$D:$D,'исх данные'!$B:$B,Финмодель!$D24,'исх данные'!$F:$F,Финмодель!AE$4,'исх данные'!$G:$G,Финмодель!AE$5),AD24)</f>
        <v>-9.9999999999999995E-8</v>
      </c>
      <c r="AF24" s="61">
        <f>IF(SUMIFS('исх данные'!$D:$D,'исх данные'!$B:$B,Финмодель!$D24,'исх данные'!$F:$F,Финмодель!AF$4,'исх данные'!$G:$G,Финмодель!AF$5)&gt;0,-SUMIFS('исх данные'!$D:$D,'исх данные'!$B:$B,Финмодель!$D24,'исх данные'!$F:$F,Финмодель!AF$4,'исх данные'!$G:$G,Финмодель!AF$5),AE24)</f>
        <v>-9.9999999999999995E-8</v>
      </c>
      <c r="AG24" s="61">
        <f>IF(SUMIFS('исх данные'!$D:$D,'исх данные'!$B:$B,Финмодель!$D24,'исх данные'!$F:$F,Финмодель!AG$4,'исх данные'!$G:$G,Финмодель!AG$5)&gt;0,-SUMIFS('исх данные'!$D:$D,'исх данные'!$B:$B,Финмодель!$D24,'исх данные'!$F:$F,Финмодель!AG$4,'исх данные'!$G:$G,Финмодель!AG$5),AF24)</f>
        <v>-9.9999999999999995E-8</v>
      </c>
      <c r="AH24" s="61">
        <f>IF(SUMIFS('исх данные'!$D:$D,'исх данные'!$B:$B,Финмодель!$D24,'исх данные'!$F:$F,Финмодель!AH$4,'исх данные'!$G:$G,Финмодель!AH$5)&gt;0,-SUMIFS('исх данные'!$D:$D,'исх данные'!$B:$B,Финмодель!$D24,'исх данные'!$F:$F,Финмодель!AH$4,'исх данные'!$G:$G,Финмодель!AH$5),AG24)</f>
        <v>-9.9999999999999995E-8</v>
      </c>
      <c r="AI24" s="61">
        <f>IF(SUMIFS('исх данные'!$D:$D,'исх данные'!$B:$B,Финмодель!$D24,'исх данные'!$F:$F,Финмодель!AI$4,'исх данные'!$G:$G,Финмодель!AI$5)&gt;0,-SUMIFS('исх данные'!$D:$D,'исх данные'!$B:$B,Финмодель!$D24,'исх данные'!$F:$F,Финмодель!AI$4,'исх данные'!$G:$G,Финмодель!AI$5),AH24)</f>
        <v>-9.9999999999999995E-8</v>
      </c>
      <c r="AJ24" s="61">
        <f>IF(SUMIFS('исх данные'!$D:$D,'исх данные'!$B:$B,Финмодель!$D24,'исх данные'!$F:$F,Финмодель!AJ$4,'исх данные'!$G:$G,Финмодель!AJ$5)&gt;0,-SUMIFS('исх данные'!$D:$D,'исх данные'!$B:$B,Финмодель!$D24,'исх данные'!$F:$F,Финмодель!AJ$4,'исх данные'!$G:$G,Финмодель!AJ$5),AI24)</f>
        <v>-9.9999999999999995E-8</v>
      </c>
      <c r="AK24" s="61">
        <f>IF(SUMIFS('исх данные'!$D:$D,'исх данные'!$B:$B,Финмодель!$D24,'исх данные'!$F:$F,Финмодель!AK$4,'исх данные'!$G:$G,Финмодель!AK$5)&gt;0,-SUMIFS('исх данные'!$D:$D,'исх данные'!$B:$B,Финмодель!$D24,'исх данные'!$F:$F,Финмодель!AK$4,'исх данные'!$G:$G,Финмодель!AK$5),AJ24)</f>
        <v>-9.9999999999999995E-8</v>
      </c>
      <c r="AL24" s="61">
        <f>IF(SUMIFS('исх данные'!$D:$D,'исх данные'!$B:$B,Финмодель!$D24,'исх данные'!$F:$F,Финмодель!AL$4,'исх данные'!$G:$G,Финмодель!AL$5)&gt;0,-SUMIFS('исх данные'!$D:$D,'исх данные'!$B:$B,Финмодель!$D24,'исх данные'!$F:$F,Финмодель!AL$4,'исх данные'!$G:$G,Финмодель!AL$5),AK24)</f>
        <v>-9.9999999999999995E-8</v>
      </c>
      <c r="AM24" s="61">
        <f>IF(SUMIFS('исх данные'!$D:$D,'исх данные'!$B:$B,Финмодель!$D24,'исх данные'!$F:$F,Финмодель!AM$4,'исх данные'!$G:$G,Финмодель!AM$5)&gt;0,-SUMIFS('исх данные'!$D:$D,'исх данные'!$B:$B,Финмодель!$D24,'исх данные'!$F:$F,Финмодель!AM$4,'исх данные'!$G:$G,Финмодель!AM$5),AL24)</f>
        <v>-9.9999999999999995E-8</v>
      </c>
      <c r="AN24" s="61">
        <f>IF(SUMIFS('исх данные'!$D:$D,'исх данные'!$B:$B,Финмодель!$D24,'исх данные'!$F:$F,Финмодель!AN$4,'исх данные'!$G:$G,Финмодель!AN$5)&gt;0,-SUMIFS('исх данные'!$D:$D,'исх данные'!$B:$B,Финмодель!$D24,'исх данные'!$F:$F,Финмодель!AN$4,'исх данные'!$G:$G,Финмодель!AN$5),AM24)</f>
        <v>-9.9999999999999995E-8</v>
      </c>
      <c r="AO24" s="61">
        <f>IF(SUMIFS('исх данные'!$D:$D,'исх данные'!$B:$B,Финмодель!$D24,'исх данные'!$F:$F,Финмодель!AO$4,'исх данные'!$G:$G,Финмодель!AO$5)&gt;0,-SUMIFS('исх данные'!$D:$D,'исх данные'!$B:$B,Финмодель!$D24,'исх данные'!$F:$F,Финмодель!AO$4,'исх данные'!$G:$G,Финмодель!AO$5),AN24)</f>
        <v>-9.9999999999999995E-8</v>
      </c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  <c r="IW24" s="60"/>
      <c r="IX24" s="60"/>
      <c r="IY24" s="60"/>
      <c r="IZ24" s="60"/>
      <c r="JA24" s="60"/>
      <c r="JB24" s="60"/>
      <c r="JC24" s="60"/>
      <c r="JD24" s="60"/>
      <c r="JE24" s="60"/>
      <c r="JF24" s="60"/>
      <c r="JG24" s="60"/>
      <c r="JH24" s="60"/>
      <c r="JI24" s="60"/>
      <c r="JJ24" s="60"/>
      <c r="JK24" s="60"/>
      <c r="JL24" s="60"/>
      <c r="JM24" s="60"/>
      <c r="JN24" s="60"/>
      <c r="JO24" s="60"/>
      <c r="JP24" s="60"/>
      <c r="JQ24" s="60"/>
      <c r="JR24" s="60"/>
      <c r="JS24" s="60"/>
      <c r="JT24" s="60"/>
      <c r="JU24" s="60"/>
      <c r="JV24" s="60"/>
      <c r="JW24" s="60"/>
      <c r="JX24" s="60"/>
      <c r="JY24" s="60"/>
      <c r="JZ24" s="60"/>
      <c r="KA24" s="60"/>
      <c r="KB24" s="60"/>
      <c r="KC24" s="60"/>
      <c r="KD24" s="60"/>
      <c r="KE24" s="60"/>
      <c r="KF24" s="60"/>
      <c r="KG24" s="60"/>
      <c r="KH24" s="60"/>
      <c r="KI24" s="60"/>
      <c r="KJ24" s="60"/>
      <c r="KK24" s="60"/>
      <c r="KL24" s="60"/>
      <c r="KM24" s="60"/>
      <c r="KN24" s="60"/>
      <c r="KO24" s="60"/>
      <c r="KP24" s="60"/>
      <c r="KQ24" s="60"/>
      <c r="KR24" s="60"/>
      <c r="KS24" s="60"/>
      <c r="KT24" s="60"/>
      <c r="KU24" s="60"/>
      <c r="KV24" s="60"/>
      <c r="KW24" s="60"/>
      <c r="KX24" s="60"/>
      <c r="KY24" s="60"/>
      <c r="KZ24" s="60"/>
      <c r="LA24" s="60"/>
      <c r="LB24" s="60"/>
      <c r="LC24" s="60"/>
      <c r="LD24" s="60"/>
      <c r="LE24" s="60"/>
      <c r="LF24" s="60"/>
      <c r="LG24" s="60"/>
      <c r="LH24" s="60"/>
      <c r="LI24" s="60"/>
      <c r="LJ24" s="60"/>
      <c r="LK24" s="60"/>
      <c r="LL24" s="60"/>
      <c r="LM24" s="60"/>
      <c r="LN24" s="60"/>
      <c r="LO24" s="60"/>
      <c r="LP24" s="60"/>
      <c r="LQ24" s="60"/>
      <c r="LR24" s="60"/>
      <c r="LS24" s="60"/>
      <c r="LT24" s="60"/>
      <c r="LU24" s="60"/>
    </row>
    <row r="25" spans="3:333" ht="15.75" x14ac:dyDescent="0.25">
      <c r="E25" s="53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  <c r="IW25" s="60"/>
      <c r="IX25" s="60"/>
      <c r="IY25" s="60"/>
      <c r="IZ25" s="60"/>
      <c r="JA25" s="60"/>
      <c r="JB25" s="60"/>
      <c r="JC25" s="60"/>
      <c r="JD25" s="60"/>
      <c r="JE25" s="60"/>
      <c r="JF25" s="60"/>
      <c r="JG25" s="60"/>
      <c r="JH25" s="60"/>
      <c r="JI25" s="60"/>
      <c r="JJ25" s="60"/>
      <c r="JK25" s="60"/>
      <c r="JL25" s="60"/>
      <c r="JM25" s="60"/>
      <c r="JN25" s="60"/>
      <c r="JO25" s="60"/>
      <c r="JP25" s="60"/>
      <c r="JQ25" s="60"/>
      <c r="JR25" s="60"/>
      <c r="JS25" s="60"/>
      <c r="JT25" s="60"/>
      <c r="JU25" s="60"/>
      <c r="JV25" s="60"/>
      <c r="JW25" s="60"/>
      <c r="JX25" s="60"/>
      <c r="JY25" s="60"/>
      <c r="JZ25" s="60"/>
      <c r="KA25" s="60"/>
      <c r="KB25" s="60"/>
      <c r="KC25" s="60"/>
      <c r="KD25" s="60"/>
      <c r="KE25" s="60"/>
      <c r="KF25" s="60"/>
      <c r="KG25" s="60"/>
      <c r="KH25" s="60"/>
      <c r="KI25" s="60"/>
      <c r="KJ25" s="60"/>
      <c r="KK25" s="60"/>
      <c r="KL25" s="60"/>
      <c r="KM25" s="60"/>
      <c r="KN25" s="60"/>
      <c r="KO25" s="60"/>
      <c r="KP25" s="60"/>
      <c r="KQ25" s="60"/>
      <c r="KR25" s="60"/>
      <c r="KS25" s="60"/>
      <c r="KT25" s="60"/>
      <c r="KU25" s="60"/>
      <c r="KV25" s="60"/>
      <c r="KW25" s="60"/>
      <c r="KX25" s="60"/>
      <c r="KY25" s="60"/>
      <c r="KZ25" s="60"/>
      <c r="LA25" s="60"/>
      <c r="LB25" s="60"/>
      <c r="LC25" s="60"/>
      <c r="LD25" s="60"/>
      <c r="LE25" s="60"/>
      <c r="LF25" s="60"/>
      <c r="LG25" s="60"/>
      <c r="LH25" s="60"/>
      <c r="LI25" s="60"/>
      <c r="LJ25" s="60"/>
      <c r="LK25" s="60"/>
      <c r="LL25" s="60"/>
      <c r="LM25" s="60"/>
      <c r="LN25" s="60"/>
      <c r="LO25" s="60"/>
      <c r="LP25" s="60"/>
      <c r="LQ25" s="60"/>
      <c r="LR25" s="60"/>
      <c r="LS25" s="60"/>
      <c r="LT25" s="60"/>
      <c r="LU25" s="60"/>
    </row>
    <row r="26" spans="3:333" ht="15.75" x14ac:dyDescent="0.25">
      <c r="D26" s="42" t="s">
        <v>76</v>
      </c>
      <c r="E26" s="53"/>
      <c r="F26" s="61">
        <f>IF(SUMIFS('исх данные'!$D:$D,'исх данные'!$B:$B,Финмодель!$D26,'исх данные'!$F:$F,Финмодель!F$4,'исх данные'!$G:$G,Финмодель!F$5)&gt;0,-SUMIFS('исх данные'!$D:$D,'исх данные'!$B:$B,Финмодель!$D26,'исх данные'!$F:$F,Финмодель!F$4,'исх данные'!$G:$G,Финмодель!F$5),E26)</f>
        <v>0</v>
      </c>
      <c r="G26" s="61">
        <f>IF(SUMIFS('исх данные'!$D:$D,'исх данные'!$B:$B,Финмодель!$D26,'исх данные'!$F:$F,Финмодель!G$4,'исх данные'!$G:$G,Финмодель!G$5)&gt;0,-SUMIFS('исх данные'!$D:$D,'исх данные'!$B:$B,Финмодель!$D26,'исх данные'!$F:$F,Финмодель!G$4,'исх данные'!$G:$G,Финмодель!G$5),F26)</f>
        <v>0</v>
      </c>
      <c r="H26" s="61">
        <f>IF(SUMIFS('исх данные'!$D:$D,'исх данные'!$B:$B,Финмодель!$D26,'исх данные'!$F:$F,Финмодель!H$4,'исх данные'!$G:$G,Финмодель!H$5)&gt;0,-SUMIFS('исх данные'!$D:$D,'исх данные'!$B:$B,Финмодель!$D26,'исх данные'!$F:$F,Финмодель!H$4,'исх данные'!$G:$G,Финмодель!H$5),G26)</f>
        <v>0</v>
      </c>
      <c r="I26" s="61">
        <f>IF(SUMIFS('исх данные'!$D:$D,'исх данные'!$B:$B,Финмодель!$D26,'исх данные'!$F:$F,Финмодель!I$4,'исх данные'!$G:$G,Финмодель!I$5)&gt;0,-SUMIFS('исх данные'!$D:$D,'исх данные'!$B:$B,Финмодель!$D26,'исх данные'!$F:$F,Финмодель!I$4,'исх данные'!$G:$G,Финмодель!I$5),H26)</f>
        <v>0</v>
      </c>
      <c r="J26" s="61">
        <f>IF(SUMIFS('исх данные'!$D:$D,'исх данные'!$B:$B,Финмодель!$D26,'исх данные'!$F:$F,Финмодель!J$4,'исх данные'!$G:$G,Финмодель!J$5)&gt;0,-SUMIFS('исх данные'!$D:$D,'исх данные'!$B:$B,Финмодель!$D26,'исх данные'!$F:$F,Финмодель!J$4,'исх данные'!$G:$G,Финмодель!J$5),I26)</f>
        <v>0</v>
      </c>
      <c r="K26" s="61">
        <f>IF(SUMIFS('исх данные'!$D:$D,'исх данные'!$B:$B,Финмодель!$D26,'исх данные'!$F:$F,Финмодель!K$4,'исх данные'!$G:$G,Финмодель!K$5)&gt;0,-SUMIFS('исх данные'!$D:$D,'исх данные'!$B:$B,Финмодель!$D26,'исх данные'!$F:$F,Финмодель!K$4,'исх данные'!$G:$G,Финмодель!K$5),J26)</f>
        <v>0</v>
      </c>
      <c r="L26" s="61">
        <f>IF(SUMIFS('исх данные'!$D:$D,'исх данные'!$B:$B,Финмодель!$D26,'исх данные'!$F:$F,Финмодель!L$4,'исх данные'!$G:$G,Финмодель!L$5)&gt;0,-SUMIFS('исх данные'!$D:$D,'исх данные'!$B:$B,Финмодель!$D26,'исх данные'!$F:$F,Финмодель!L$4,'исх данные'!$G:$G,Финмодель!L$5),K26)</f>
        <v>0</v>
      </c>
      <c r="M26" s="61">
        <f>IF(SUMIFS('исх данные'!$D:$D,'исх данные'!$B:$B,Финмодель!$D26,'исх данные'!$F:$F,Финмодель!M$4,'исх данные'!$G:$G,Финмодель!M$5)&gt;0,-SUMIFS('исх данные'!$D:$D,'исх данные'!$B:$B,Финмодель!$D26,'исх данные'!$F:$F,Финмодель!M$4,'исх данные'!$G:$G,Финмодель!M$5),L26)</f>
        <v>0</v>
      </c>
      <c r="N26" s="61">
        <f>IF(SUMIFS('исх данные'!$D:$D,'исх данные'!$B:$B,Финмодель!$D26,'исх данные'!$F:$F,Финмодель!N$4,'исх данные'!$G:$G,Финмодель!N$5)&gt;0,-SUMIFS('исх данные'!$D:$D,'исх данные'!$B:$B,Финмодель!$D26,'исх данные'!$F:$F,Финмодель!N$4,'исх данные'!$G:$G,Финмодель!N$5),M26)</f>
        <v>-60000</v>
      </c>
      <c r="O26" s="61">
        <f>IF(SUMIFS('исх данные'!$D:$D,'исх данные'!$B:$B,Финмодель!$D26,'исх данные'!$F:$F,Финмодель!O$4,'исх данные'!$G:$G,Финмодель!O$5)&gt;0,-SUMIFS('исх данные'!$D:$D,'исх данные'!$B:$B,Финмодель!$D26,'исх данные'!$F:$F,Финмодель!O$4,'исх данные'!$G:$G,Финмодель!O$5),N26)</f>
        <v>-60000</v>
      </c>
      <c r="P26" s="61">
        <f>IF(SUMIFS('исх данные'!$D:$D,'исх данные'!$B:$B,Финмодель!$D26,'исх данные'!$F:$F,Финмодель!P$4,'исх данные'!$G:$G,Финмодель!P$5)&gt;0,-SUMIFS('исх данные'!$D:$D,'исх данные'!$B:$B,Финмодель!$D26,'исх данные'!$F:$F,Финмодель!P$4,'исх данные'!$G:$G,Финмодель!P$5),O26)</f>
        <v>-60000</v>
      </c>
      <c r="Q26" s="61">
        <f>IF(SUMIFS('исх данные'!$D:$D,'исх данные'!$B:$B,Финмодель!$D26,'исх данные'!$F:$F,Финмодель!Q$4,'исх данные'!$G:$G,Финмодель!Q$5)&gt;0,-SUMIFS('исх данные'!$D:$D,'исх данные'!$B:$B,Финмодель!$D26,'исх данные'!$F:$F,Финмодель!Q$4,'исх данные'!$G:$G,Финмодель!Q$5),P26)</f>
        <v>-60000</v>
      </c>
      <c r="R26" s="61">
        <f>IF(SUMIFS('исх данные'!$D:$D,'исх данные'!$B:$B,Финмодель!$D26,'исх данные'!$F:$F,Финмодель!R$4,'исх данные'!$G:$G,Финмодель!R$5)&gt;0,-SUMIFS('исх данные'!$D:$D,'исх данные'!$B:$B,Финмодель!$D26,'исх данные'!$F:$F,Финмодель!R$4,'исх данные'!$G:$G,Финмодель!R$5),Q26)</f>
        <v>-60000</v>
      </c>
      <c r="S26" s="61">
        <f>IF(SUMIFS('исх данные'!$D:$D,'исх данные'!$B:$B,Финмодель!$D26,'исх данные'!$F:$F,Финмодель!S$4,'исх данные'!$G:$G,Финмодель!S$5)&gt;0,-SUMIFS('исх данные'!$D:$D,'исх данные'!$B:$B,Финмодель!$D26,'исх данные'!$F:$F,Финмодель!S$4,'исх данные'!$G:$G,Финмодель!S$5),R26)</f>
        <v>-60000</v>
      </c>
      <c r="T26" s="61">
        <f>IF(SUMIFS('исх данные'!$D:$D,'исх данные'!$B:$B,Финмодель!$D26,'исх данные'!$F:$F,Финмодель!T$4,'исх данные'!$G:$G,Финмодель!T$5)&gt;0,-SUMIFS('исх данные'!$D:$D,'исх данные'!$B:$B,Финмодель!$D26,'исх данные'!$F:$F,Финмодель!T$4,'исх данные'!$G:$G,Финмодель!T$5),S26)</f>
        <v>-60000</v>
      </c>
      <c r="U26" s="61">
        <f>IF(SUMIFS('исх данные'!$D:$D,'исх данные'!$B:$B,Финмодель!$D26,'исх данные'!$F:$F,Финмодель!U$4,'исх данные'!$G:$G,Финмодель!U$5)&gt;0,-SUMIFS('исх данные'!$D:$D,'исх данные'!$B:$B,Финмодель!$D26,'исх данные'!$F:$F,Финмодель!U$4,'исх данные'!$G:$G,Финмодель!U$5),T26)</f>
        <v>-60000</v>
      </c>
      <c r="V26" s="61">
        <f>IF(SUMIFS('исх данные'!$D:$D,'исх данные'!$B:$B,Финмодель!$D26,'исх данные'!$F:$F,Финмодель!V$4,'исх данные'!$G:$G,Финмодель!V$5)&gt;0,-SUMIFS('исх данные'!$D:$D,'исх данные'!$B:$B,Финмодель!$D26,'исх данные'!$F:$F,Финмодель!V$4,'исх данные'!$G:$G,Финмодель!V$5),U26)</f>
        <v>-60000</v>
      </c>
      <c r="W26" s="61">
        <f>IF(SUMIFS('исх данные'!$D:$D,'исх данные'!$B:$B,Финмодель!$D26,'исх данные'!$F:$F,Финмодель!W$4,'исх данные'!$G:$G,Финмодель!W$5)&gt;0,-SUMIFS('исх данные'!$D:$D,'исх данные'!$B:$B,Финмодель!$D26,'исх данные'!$F:$F,Финмодель!W$4,'исх данные'!$G:$G,Финмодель!W$5),V26)</f>
        <v>-60000</v>
      </c>
      <c r="X26" s="61">
        <f>IF(SUMIFS('исх данные'!$D:$D,'исх данные'!$B:$B,Финмодель!$D26,'исх данные'!$F:$F,Финмодель!X$4,'исх данные'!$G:$G,Финмодель!X$5)&gt;0,-SUMIFS('исх данные'!$D:$D,'исх данные'!$B:$B,Финмодель!$D26,'исх данные'!$F:$F,Финмодель!X$4,'исх данные'!$G:$G,Финмодель!X$5),W26)</f>
        <v>-60000</v>
      </c>
      <c r="Y26" s="61">
        <f>IF(SUMIFS('исх данные'!$D:$D,'исх данные'!$B:$B,Финмодель!$D26,'исх данные'!$F:$F,Финмодель!Y$4,'исх данные'!$G:$G,Финмодель!Y$5)&gt;0,-SUMIFS('исх данные'!$D:$D,'исх данные'!$B:$B,Финмодель!$D26,'исх данные'!$F:$F,Финмодель!Y$4,'исх данные'!$G:$G,Финмодель!Y$5),X26)</f>
        <v>-60000</v>
      </c>
      <c r="Z26" s="61">
        <f>IF(SUMIFS('исх данные'!$D:$D,'исх данные'!$B:$B,Финмодель!$D26,'исх данные'!$F:$F,Финмодель!Z$4,'исх данные'!$G:$G,Финмодель!Z$5)&gt;0,-SUMIFS('исх данные'!$D:$D,'исх данные'!$B:$B,Финмодель!$D26,'исх данные'!$F:$F,Финмодель!Z$4,'исх данные'!$G:$G,Финмодель!Z$5),Y26)</f>
        <v>-60000</v>
      </c>
      <c r="AA26" s="61">
        <f>IF(SUMIFS('исх данные'!$D:$D,'исх данные'!$B:$B,Финмодель!$D26,'исх данные'!$F:$F,Финмодель!AA$4,'исх данные'!$G:$G,Финмодель!AA$5)&gt;0,-SUMIFS('исх данные'!$D:$D,'исх данные'!$B:$B,Финмодель!$D26,'исх данные'!$F:$F,Финмодель!AA$4,'исх данные'!$G:$G,Финмодель!AA$5),Z26)</f>
        <v>-60000</v>
      </c>
      <c r="AB26" s="61">
        <f>IF(SUMIFS('исх данные'!$D:$D,'исх данные'!$B:$B,Финмодель!$D26,'исх данные'!$F:$F,Финмодель!AB$4,'исх данные'!$G:$G,Финмодель!AB$5)&gt;0,-SUMIFS('исх данные'!$D:$D,'исх данные'!$B:$B,Финмодель!$D26,'исх данные'!$F:$F,Финмодель!AB$4,'исх данные'!$G:$G,Финмодель!AB$5),AA26)</f>
        <v>-60000</v>
      </c>
      <c r="AC26" s="61">
        <f>IF(SUMIFS('исх данные'!$D:$D,'исх данные'!$B:$B,Финмодель!$D26,'исх данные'!$F:$F,Финмодель!AC$4,'исх данные'!$G:$G,Финмодель!AC$5)&gt;0,-SUMIFS('исх данные'!$D:$D,'исх данные'!$B:$B,Финмодель!$D26,'исх данные'!$F:$F,Финмодель!AC$4,'исх данные'!$G:$G,Финмодель!AC$5),AB26)</f>
        <v>-60000</v>
      </c>
      <c r="AD26" s="61">
        <f>IF(SUMIFS('исх данные'!$D:$D,'исх данные'!$B:$B,Финмодель!$D26,'исх данные'!$F:$F,Финмодель!AD$4,'исх данные'!$G:$G,Финмодель!AD$5)&gt;0,-SUMIFS('исх данные'!$D:$D,'исх данные'!$B:$B,Финмодель!$D26,'исх данные'!$F:$F,Финмодель!AD$4,'исх данные'!$G:$G,Финмодель!AD$5),AC26)</f>
        <v>-60000</v>
      </c>
      <c r="AE26" s="61">
        <f>IF(SUMIFS('исх данные'!$D:$D,'исх данные'!$B:$B,Финмодель!$D26,'исх данные'!$F:$F,Финмодель!AE$4,'исх данные'!$G:$G,Финмодель!AE$5)&gt;0,-SUMIFS('исх данные'!$D:$D,'исх данные'!$B:$B,Финмодель!$D26,'исх данные'!$F:$F,Финмодель!AE$4,'исх данные'!$G:$G,Финмодель!AE$5),AD26)</f>
        <v>-60000</v>
      </c>
      <c r="AF26" s="61">
        <f>IF(SUMIFS('исх данные'!$D:$D,'исх данные'!$B:$B,Финмодель!$D26,'исх данные'!$F:$F,Финмодель!AF$4,'исх данные'!$G:$G,Финмодель!AF$5)&gt;0,-SUMIFS('исх данные'!$D:$D,'исх данные'!$B:$B,Финмодель!$D26,'исх данные'!$F:$F,Финмодель!AF$4,'исх данные'!$G:$G,Финмодель!AF$5),AE26)</f>
        <v>-60000</v>
      </c>
      <c r="AG26" s="61">
        <f>IF(SUMIFS('исх данные'!$D:$D,'исх данные'!$B:$B,Финмодель!$D26,'исх данные'!$F:$F,Финмодель!AG$4,'исх данные'!$G:$G,Финмодель!AG$5)&gt;0,-SUMIFS('исх данные'!$D:$D,'исх данные'!$B:$B,Финмодель!$D26,'исх данные'!$F:$F,Финмодель!AG$4,'исх данные'!$G:$G,Финмодель!AG$5),AF26)</f>
        <v>-60000</v>
      </c>
      <c r="AH26" s="61">
        <f>IF(SUMIFS('исх данные'!$D:$D,'исх данные'!$B:$B,Финмодель!$D26,'исх данные'!$F:$F,Финмодель!AH$4,'исх данные'!$G:$G,Финмодель!AH$5)&gt;0,-SUMIFS('исх данные'!$D:$D,'исх данные'!$B:$B,Финмодель!$D26,'исх данные'!$F:$F,Финмодель!AH$4,'исх данные'!$G:$G,Финмодель!AH$5),AG26)</f>
        <v>-60000</v>
      </c>
      <c r="AI26" s="61">
        <f>IF(SUMIFS('исх данные'!$D:$D,'исх данные'!$B:$B,Финмодель!$D26,'исх данные'!$F:$F,Финмодель!AI$4,'исх данные'!$G:$G,Финмодель!AI$5)&gt;0,-SUMIFS('исх данные'!$D:$D,'исх данные'!$B:$B,Финмодель!$D26,'исх данные'!$F:$F,Финмодель!AI$4,'исх данные'!$G:$G,Финмодель!AI$5),AH26)</f>
        <v>-60000</v>
      </c>
      <c r="AJ26" s="61">
        <f>IF(SUMIFS('исх данные'!$D:$D,'исх данные'!$B:$B,Финмодель!$D26,'исх данные'!$F:$F,Финмодель!AJ$4,'исх данные'!$G:$G,Финмодель!AJ$5)&gt;0,-SUMIFS('исх данные'!$D:$D,'исх данные'!$B:$B,Финмодель!$D26,'исх данные'!$F:$F,Финмодель!AJ$4,'исх данные'!$G:$G,Финмодель!AJ$5),AI26)</f>
        <v>-60000</v>
      </c>
      <c r="AK26" s="61">
        <f>IF(SUMIFS('исх данные'!$D:$D,'исх данные'!$B:$B,Финмодель!$D26,'исх данные'!$F:$F,Финмодель!AK$4,'исх данные'!$G:$G,Финмодель!AK$5)&gt;0,-SUMIFS('исх данные'!$D:$D,'исх данные'!$B:$B,Финмодель!$D26,'исх данные'!$F:$F,Финмодель!AK$4,'исх данные'!$G:$G,Финмодель!AK$5),AJ26)</f>
        <v>-60000</v>
      </c>
      <c r="AL26" s="61">
        <f>IF(SUMIFS('исх данные'!$D:$D,'исх данные'!$B:$B,Финмодель!$D26,'исх данные'!$F:$F,Финмодель!AL$4,'исх данные'!$G:$G,Финмодель!AL$5)&gt;0,-SUMIFS('исх данные'!$D:$D,'исх данные'!$B:$B,Финмодель!$D26,'исх данные'!$F:$F,Финмодель!AL$4,'исх данные'!$G:$G,Финмодель!AL$5),AK26)</f>
        <v>-60000</v>
      </c>
      <c r="AM26" s="61">
        <f>IF(SUMIFS('исх данные'!$D:$D,'исх данные'!$B:$B,Финмодель!$D26,'исх данные'!$F:$F,Финмодель!AM$4,'исх данные'!$G:$G,Финмодель!AM$5)&gt;0,-SUMIFS('исх данные'!$D:$D,'исх данные'!$B:$B,Финмодель!$D26,'исх данные'!$F:$F,Финмодель!AM$4,'исх данные'!$G:$G,Финмодель!AM$5),AL26)</f>
        <v>-60000</v>
      </c>
      <c r="AN26" s="61">
        <f>IF(SUMIFS('исх данные'!$D:$D,'исх данные'!$B:$B,Финмодель!$D26,'исх данные'!$F:$F,Финмодель!AN$4,'исх данные'!$G:$G,Финмодель!AN$5)&gt;0,-SUMIFS('исх данные'!$D:$D,'исх данные'!$B:$B,Финмодель!$D26,'исх данные'!$F:$F,Финмодель!AN$4,'исх данные'!$G:$G,Финмодель!AN$5),AM26)</f>
        <v>-60000</v>
      </c>
      <c r="AO26" s="61">
        <f>IF(SUMIFS('исх данные'!$D:$D,'исх данные'!$B:$B,Финмодель!$D26,'исх данные'!$F:$F,Финмодель!AO$4,'исх данные'!$G:$G,Финмодель!AO$5)&gt;0,-SUMIFS('исх данные'!$D:$D,'исх данные'!$B:$B,Финмодель!$D26,'исх данные'!$F:$F,Финмодель!AO$4,'исх данные'!$G:$G,Финмодель!AO$5),AN26)</f>
        <v>-60000</v>
      </c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  <c r="IW26" s="60"/>
      <c r="IX26" s="60"/>
      <c r="IY26" s="60"/>
      <c r="IZ26" s="60"/>
      <c r="JA26" s="60"/>
      <c r="JB26" s="60"/>
      <c r="JC26" s="60"/>
      <c r="JD26" s="60"/>
      <c r="JE26" s="60"/>
      <c r="JF26" s="60"/>
      <c r="JG26" s="60"/>
      <c r="JH26" s="60"/>
      <c r="JI26" s="60"/>
      <c r="JJ26" s="60"/>
      <c r="JK26" s="60"/>
      <c r="JL26" s="60"/>
      <c r="JM26" s="60"/>
      <c r="JN26" s="60"/>
      <c r="JO26" s="60"/>
      <c r="JP26" s="60"/>
      <c r="JQ26" s="60"/>
      <c r="JR26" s="60"/>
      <c r="JS26" s="60"/>
      <c r="JT26" s="60"/>
      <c r="JU26" s="60"/>
      <c r="JV26" s="60"/>
      <c r="JW26" s="60"/>
      <c r="JX26" s="60"/>
      <c r="JY26" s="60"/>
      <c r="JZ26" s="60"/>
      <c r="KA26" s="60"/>
      <c r="KB26" s="60"/>
      <c r="KC26" s="60"/>
      <c r="KD26" s="60"/>
      <c r="KE26" s="60"/>
      <c r="KF26" s="60"/>
      <c r="KG26" s="60"/>
      <c r="KH26" s="60"/>
      <c r="KI26" s="60"/>
      <c r="KJ26" s="60"/>
      <c r="KK26" s="60"/>
      <c r="KL26" s="60"/>
      <c r="KM26" s="60"/>
      <c r="KN26" s="60"/>
      <c r="KO26" s="60"/>
      <c r="KP26" s="60"/>
      <c r="KQ26" s="60"/>
      <c r="KR26" s="60"/>
      <c r="KS26" s="60"/>
      <c r="KT26" s="60"/>
      <c r="KU26" s="60"/>
      <c r="KV26" s="60"/>
      <c r="KW26" s="60"/>
      <c r="KX26" s="60"/>
      <c r="KY26" s="60"/>
      <c r="KZ26" s="60"/>
      <c r="LA26" s="60"/>
      <c r="LB26" s="60"/>
      <c r="LC26" s="60"/>
      <c r="LD26" s="60"/>
      <c r="LE26" s="60"/>
      <c r="LF26" s="60"/>
      <c r="LG26" s="60"/>
      <c r="LH26" s="60"/>
      <c r="LI26" s="60"/>
      <c r="LJ26" s="60"/>
      <c r="LK26" s="60"/>
      <c r="LL26" s="60"/>
      <c r="LM26" s="60"/>
      <c r="LN26" s="60"/>
      <c r="LO26" s="60"/>
      <c r="LP26" s="60"/>
      <c r="LQ26" s="60"/>
      <c r="LR26" s="60"/>
      <c r="LS26" s="60"/>
      <c r="LT26" s="60"/>
      <c r="LU26" s="60"/>
    </row>
    <row r="27" spans="3:333" ht="15.75" x14ac:dyDescent="0.25">
      <c r="D27" s="42" t="s">
        <v>58</v>
      </c>
      <c r="E27" s="53"/>
      <c r="F27" s="61">
        <f>IF(SUMIFS('исх данные'!$D:$D,'исх данные'!$B:$B,Финмодель!$D27,'исх данные'!$F:$F,Финмодель!F$4,'исх данные'!$G:$G,Финмодель!F$5)&gt;0,-SUMIFS('исх данные'!$D:$D,'исх данные'!$B:$B,Финмодель!$D27,'исх данные'!$F:$F,Финмодель!F$4,'исх данные'!$G:$G,Финмодель!F$5),E27)</f>
        <v>0</v>
      </c>
      <c r="G27" s="61">
        <f>IF(SUMIFS('исх данные'!$D:$D,'исх данные'!$B:$B,Финмодель!$D27,'исх данные'!$F:$F,Финмодель!G$4,'исх данные'!$G:$G,Финмодель!G$5)&gt;0,-SUMIFS('исх данные'!$D:$D,'исх данные'!$B:$B,Финмодель!$D27,'исх данные'!$F:$F,Финмодель!G$4,'исх данные'!$G:$G,Финмодель!G$5),F27)</f>
        <v>0</v>
      </c>
      <c r="H27" s="61">
        <f>IF(SUMIFS('исх данные'!$D:$D,'исх данные'!$B:$B,Финмодель!$D27,'исх данные'!$F:$F,Финмодель!H$4,'исх данные'!$G:$G,Финмодель!H$5)&gt;0,-SUMIFS('исх данные'!$D:$D,'исх данные'!$B:$B,Финмодель!$D27,'исх данные'!$F:$F,Финмодель!H$4,'исх данные'!$G:$G,Финмодель!H$5),G27)</f>
        <v>0</v>
      </c>
      <c r="I27" s="61">
        <f>IF(SUMIFS('исх данные'!$D:$D,'исх данные'!$B:$B,Финмодель!$D27,'исх данные'!$F:$F,Финмодель!I$4,'исх данные'!$G:$G,Финмодель!I$5)&gt;0,-SUMIFS('исх данные'!$D:$D,'исх данные'!$B:$B,Финмодель!$D27,'исх данные'!$F:$F,Финмодель!I$4,'исх данные'!$G:$G,Финмодель!I$5),H27)</f>
        <v>0</v>
      </c>
      <c r="J27" s="61">
        <f>IF(SUMIFS('исх данные'!$D:$D,'исх данные'!$B:$B,Финмодель!$D27,'исх данные'!$F:$F,Финмодель!J$4,'исх данные'!$G:$G,Финмодель!J$5)&gt;0,-SUMIFS('исх данные'!$D:$D,'исх данные'!$B:$B,Финмодель!$D27,'исх данные'!$F:$F,Финмодель!J$4,'исх данные'!$G:$G,Финмодель!J$5),I27)</f>
        <v>0</v>
      </c>
      <c r="K27" s="61">
        <f>IF(SUMIFS('исх данные'!$D:$D,'исх данные'!$B:$B,Финмодель!$D27,'исх данные'!$F:$F,Финмодель!K$4,'исх данные'!$G:$G,Финмодель!K$5)&gt;0,-SUMIFS('исх данные'!$D:$D,'исх данные'!$B:$B,Финмодель!$D27,'исх данные'!$F:$F,Финмодель!K$4,'исх данные'!$G:$G,Финмодель!K$5),J27)</f>
        <v>0</v>
      </c>
      <c r="L27" s="61">
        <f>IF(SUMIFS('исх данные'!$D:$D,'исх данные'!$B:$B,Финмодель!$D27,'исх данные'!$F:$F,Финмодель!L$4,'исх данные'!$G:$G,Финмодель!L$5)&gt;0,-SUMIFS('исх данные'!$D:$D,'исх данные'!$B:$B,Финмодель!$D27,'исх данные'!$F:$F,Финмодель!L$4,'исх данные'!$G:$G,Финмодель!L$5),K27)</f>
        <v>0</v>
      </c>
      <c r="M27" s="61">
        <f>IF(SUMIFS('исх данные'!$D:$D,'исх данные'!$B:$B,Финмодель!$D27,'исх данные'!$F:$F,Финмодель!M$4,'исх данные'!$G:$G,Финмодель!M$5)&gt;0,-SUMIFS('исх данные'!$D:$D,'исх данные'!$B:$B,Финмодель!$D27,'исх данные'!$F:$F,Финмодель!M$4,'исх данные'!$G:$G,Финмодель!M$5),L27)</f>
        <v>0</v>
      </c>
      <c r="N27" s="61">
        <f>IF(SUMIFS('исх данные'!$D:$D,'исх данные'!$B:$B,Финмодель!$D27,'исх данные'!$F:$F,Финмодель!N$4,'исх данные'!$G:$G,Финмодель!N$5)&gt;0,-SUMIFS('исх данные'!$D:$D,'исх данные'!$B:$B,Финмодель!$D27,'исх данные'!$F:$F,Финмодель!N$4,'исх данные'!$G:$G,Финмодель!N$5),M27)</f>
        <v>-10000</v>
      </c>
      <c r="O27" s="61">
        <f>IF(SUMIFS('исх данные'!$D:$D,'исх данные'!$B:$B,Финмодель!$D27,'исх данные'!$F:$F,Финмодель!O$4,'исх данные'!$G:$G,Финмодель!O$5)&gt;0,-SUMIFS('исх данные'!$D:$D,'исх данные'!$B:$B,Финмодель!$D27,'исх данные'!$F:$F,Финмодель!O$4,'исх данные'!$G:$G,Финмодель!O$5),N27)</f>
        <v>-10000</v>
      </c>
      <c r="P27" s="61">
        <f>IF(SUMIFS('исх данные'!$D:$D,'исх данные'!$B:$B,Финмодель!$D27,'исх данные'!$F:$F,Финмодель!P$4,'исх данные'!$G:$G,Финмодель!P$5)&gt;0,-SUMIFS('исх данные'!$D:$D,'исх данные'!$B:$B,Финмодель!$D27,'исх данные'!$F:$F,Финмодель!P$4,'исх данные'!$G:$G,Финмодель!P$5),O27)</f>
        <v>-10000</v>
      </c>
      <c r="Q27" s="61">
        <f>IF(SUMIFS('исх данные'!$D:$D,'исх данные'!$B:$B,Финмодель!$D27,'исх данные'!$F:$F,Финмодель!Q$4,'исх данные'!$G:$G,Финмодель!Q$5)&gt;0,-SUMIFS('исх данные'!$D:$D,'исх данные'!$B:$B,Финмодель!$D27,'исх данные'!$F:$F,Финмодель!Q$4,'исх данные'!$G:$G,Финмодель!Q$5),P27)</f>
        <v>-10000</v>
      </c>
      <c r="R27" s="61">
        <f>IF(SUMIFS('исх данные'!$D:$D,'исх данные'!$B:$B,Финмодель!$D27,'исх данные'!$F:$F,Финмодель!R$4,'исх данные'!$G:$G,Финмодель!R$5)&gt;0,-SUMIFS('исх данные'!$D:$D,'исх данные'!$B:$B,Финмодель!$D27,'исх данные'!$F:$F,Финмодель!R$4,'исх данные'!$G:$G,Финмодель!R$5),Q27)</f>
        <v>-10000</v>
      </c>
      <c r="S27" s="61">
        <f>IF(SUMIFS('исх данные'!$D:$D,'исх данные'!$B:$B,Финмодель!$D27,'исх данные'!$F:$F,Финмодель!S$4,'исх данные'!$G:$G,Финмодель!S$5)&gt;0,-SUMIFS('исх данные'!$D:$D,'исх данные'!$B:$B,Финмодель!$D27,'исх данные'!$F:$F,Финмодель!S$4,'исх данные'!$G:$G,Финмодель!S$5),R27)</f>
        <v>-10000</v>
      </c>
      <c r="T27" s="61">
        <f>IF(SUMIFS('исх данные'!$D:$D,'исх данные'!$B:$B,Финмодель!$D27,'исх данные'!$F:$F,Финмодель!T$4,'исх данные'!$G:$G,Финмодель!T$5)&gt;0,-SUMIFS('исх данные'!$D:$D,'исх данные'!$B:$B,Финмодель!$D27,'исх данные'!$F:$F,Финмодель!T$4,'исх данные'!$G:$G,Финмодель!T$5),S27)</f>
        <v>-10000</v>
      </c>
      <c r="U27" s="61">
        <f>IF(SUMIFS('исх данные'!$D:$D,'исх данные'!$B:$B,Финмодель!$D27,'исх данные'!$F:$F,Финмодель!U$4,'исх данные'!$G:$G,Финмодель!U$5)&gt;0,-SUMIFS('исх данные'!$D:$D,'исх данные'!$B:$B,Финмодель!$D27,'исх данные'!$F:$F,Финмодель!U$4,'исх данные'!$G:$G,Финмодель!U$5),T27)</f>
        <v>-10000</v>
      </c>
      <c r="V27" s="61">
        <f>IF(SUMIFS('исх данные'!$D:$D,'исх данные'!$B:$B,Финмодель!$D27,'исх данные'!$F:$F,Финмодель!V$4,'исх данные'!$G:$G,Финмодель!V$5)&gt;0,-SUMIFS('исх данные'!$D:$D,'исх данные'!$B:$B,Финмодель!$D27,'исх данные'!$F:$F,Финмодель!V$4,'исх данные'!$G:$G,Финмодель!V$5),U27)</f>
        <v>-10000</v>
      </c>
      <c r="W27" s="61">
        <f>IF(SUMIFS('исх данные'!$D:$D,'исх данные'!$B:$B,Финмодель!$D27,'исх данные'!$F:$F,Финмодель!W$4,'исх данные'!$G:$G,Финмодель!W$5)&gt;0,-SUMIFS('исх данные'!$D:$D,'исх данные'!$B:$B,Финмодель!$D27,'исх данные'!$F:$F,Финмодель!W$4,'исх данные'!$G:$G,Финмодель!W$5),V27)</f>
        <v>-10000</v>
      </c>
      <c r="X27" s="61">
        <f>IF(SUMIFS('исх данные'!$D:$D,'исх данные'!$B:$B,Финмодель!$D27,'исх данные'!$F:$F,Финмодель!X$4,'исх данные'!$G:$G,Финмодель!X$5)&gt;0,-SUMIFS('исх данные'!$D:$D,'исх данные'!$B:$B,Финмодель!$D27,'исх данные'!$F:$F,Финмодель!X$4,'исх данные'!$G:$G,Финмодель!X$5),W27)</f>
        <v>-10000</v>
      </c>
      <c r="Y27" s="61">
        <f>IF(SUMIFS('исх данные'!$D:$D,'исх данные'!$B:$B,Финмодель!$D27,'исх данные'!$F:$F,Финмодель!Y$4,'исх данные'!$G:$G,Финмодель!Y$5)&gt;0,-SUMIFS('исх данные'!$D:$D,'исх данные'!$B:$B,Финмодель!$D27,'исх данные'!$F:$F,Финмодель!Y$4,'исх данные'!$G:$G,Финмодель!Y$5),X27)</f>
        <v>-10000</v>
      </c>
      <c r="Z27" s="61">
        <f>IF(SUMIFS('исх данные'!$D:$D,'исх данные'!$B:$B,Финмодель!$D27,'исх данные'!$F:$F,Финмодель!Z$4,'исх данные'!$G:$G,Финмодель!Z$5)&gt;0,-SUMIFS('исх данные'!$D:$D,'исх данные'!$B:$B,Финмодель!$D27,'исх данные'!$F:$F,Финмодель!Z$4,'исх данные'!$G:$G,Финмодель!Z$5),Y27)</f>
        <v>-10000</v>
      </c>
      <c r="AA27" s="61">
        <f>IF(SUMIFS('исх данные'!$D:$D,'исх данные'!$B:$B,Финмодель!$D27,'исх данные'!$F:$F,Финмодель!AA$4,'исх данные'!$G:$G,Финмодель!AA$5)&gt;0,-SUMIFS('исх данные'!$D:$D,'исх данные'!$B:$B,Финмодель!$D27,'исх данные'!$F:$F,Финмодель!AA$4,'исх данные'!$G:$G,Финмодель!AA$5),Z27)</f>
        <v>-10000</v>
      </c>
      <c r="AB27" s="61">
        <f>IF(SUMIFS('исх данные'!$D:$D,'исх данные'!$B:$B,Финмодель!$D27,'исх данные'!$F:$F,Финмодель!AB$4,'исх данные'!$G:$G,Финмодель!AB$5)&gt;0,-SUMIFS('исх данные'!$D:$D,'исх данные'!$B:$B,Финмодель!$D27,'исх данные'!$F:$F,Финмодель!AB$4,'исх данные'!$G:$G,Финмодель!AB$5),AA27)</f>
        <v>-10000</v>
      </c>
      <c r="AC27" s="61">
        <f>IF(SUMIFS('исх данные'!$D:$D,'исх данные'!$B:$B,Финмодель!$D27,'исх данные'!$F:$F,Финмодель!AC$4,'исх данные'!$G:$G,Финмодель!AC$5)&gt;0,-SUMIFS('исх данные'!$D:$D,'исх данные'!$B:$B,Финмодель!$D27,'исх данные'!$F:$F,Финмодель!AC$4,'исх данные'!$G:$G,Финмодель!AC$5),AB27)</f>
        <v>-10000</v>
      </c>
      <c r="AD27" s="61">
        <f>IF(SUMIFS('исх данные'!$D:$D,'исх данные'!$B:$B,Финмодель!$D27,'исх данные'!$F:$F,Финмодель!AD$4,'исх данные'!$G:$G,Финмодель!AD$5)&gt;0,-SUMIFS('исх данные'!$D:$D,'исх данные'!$B:$B,Финмодель!$D27,'исх данные'!$F:$F,Финмодель!AD$4,'исх данные'!$G:$G,Финмодель!AD$5),AC27)</f>
        <v>-10000</v>
      </c>
      <c r="AE27" s="61">
        <f>IF(SUMIFS('исх данные'!$D:$D,'исх данные'!$B:$B,Финмодель!$D27,'исх данные'!$F:$F,Финмодель!AE$4,'исх данные'!$G:$G,Финмодель!AE$5)&gt;0,-SUMIFS('исх данные'!$D:$D,'исх данные'!$B:$B,Финмодель!$D27,'исх данные'!$F:$F,Финмодель!AE$4,'исх данные'!$G:$G,Финмодель!AE$5),AD27)</f>
        <v>-10000</v>
      </c>
      <c r="AF27" s="61">
        <f>IF(SUMIFS('исх данные'!$D:$D,'исх данные'!$B:$B,Финмодель!$D27,'исх данные'!$F:$F,Финмодель!AF$4,'исх данные'!$G:$G,Финмодель!AF$5)&gt;0,-SUMIFS('исх данные'!$D:$D,'исх данные'!$B:$B,Финмодель!$D27,'исх данные'!$F:$F,Финмодель!AF$4,'исх данные'!$G:$G,Финмодель!AF$5),AE27)</f>
        <v>-10000</v>
      </c>
      <c r="AG27" s="61">
        <f>IF(SUMIFS('исх данные'!$D:$D,'исх данные'!$B:$B,Финмодель!$D27,'исх данные'!$F:$F,Финмодель!AG$4,'исх данные'!$G:$G,Финмодель!AG$5)&gt;0,-SUMIFS('исх данные'!$D:$D,'исх данные'!$B:$B,Финмодель!$D27,'исх данные'!$F:$F,Финмодель!AG$4,'исх данные'!$G:$G,Финмодель!AG$5),AF27)</f>
        <v>-10000</v>
      </c>
      <c r="AH27" s="61">
        <f>IF(SUMIFS('исх данные'!$D:$D,'исх данные'!$B:$B,Финмодель!$D27,'исх данные'!$F:$F,Финмодель!AH$4,'исх данные'!$G:$G,Финмодель!AH$5)&gt;0,-SUMIFS('исх данные'!$D:$D,'исх данные'!$B:$B,Финмодель!$D27,'исх данные'!$F:$F,Финмодель!AH$4,'исх данные'!$G:$G,Финмодель!AH$5),AG27)</f>
        <v>-10000</v>
      </c>
      <c r="AI27" s="61">
        <f>IF(SUMIFS('исх данные'!$D:$D,'исх данные'!$B:$B,Финмодель!$D27,'исх данные'!$F:$F,Финмодель!AI$4,'исх данные'!$G:$G,Финмодель!AI$5)&gt;0,-SUMIFS('исх данные'!$D:$D,'исх данные'!$B:$B,Финмодель!$D27,'исх данные'!$F:$F,Финмодель!AI$4,'исх данные'!$G:$G,Финмодель!AI$5),AH27)</f>
        <v>-10000</v>
      </c>
      <c r="AJ27" s="61">
        <f>IF(SUMIFS('исх данные'!$D:$D,'исх данные'!$B:$B,Финмодель!$D27,'исх данные'!$F:$F,Финмодель!AJ$4,'исх данные'!$G:$G,Финмодель!AJ$5)&gt;0,-SUMIFS('исх данные'!$D:$D,'исх данные'!$B:$B,Финмодель!$D27,'исх данные'!$F:$F,Финмодель!AJ$4,'исх данные'!$G:$G,Финмодель!AJ$5),AI27)</f>
        <v>-10000</v>
      </c>
      <c r="AK27" s="61">
        <f>IF(SUMIFS('исх данные'!$D:$D,'исх данные'!$B:$B,Финмодель!$D27,'исх данные'!$F:$F,Финмодель!AK$4,'исх данные'!$G:$G,Финмодель!AK$5)&gt;0,-SUMIFS('исх данные'!$D:$D,'исх данные'!$B:$B,Финмодель!$D27,'исх данные'!$F:$F,Финмодель!AK$4,'исх данные'!$G:$G,Финмодель!AK$5),AJ27)</f>
        <v>-10000</v>
      </c>
      <c r="AL27" s="61">
        <f>IF(SUMIFS('исх данные'!$D:$D,'исх данные'!$B:$B,Финмодель!$D27,'исх данные'!$F:$F,Финмодель!AL$4,'исх данные'!$G:$G,Финмодель!AL$5)&gt;0,-SUMIFS('исх данные'!$D:$D,'исх данные'!$B:$B,Финмодель!$D27,'исх данные'!$F:$F,Финмодель!AL$4,'исх данные'!$G:$G,Финмодель!AL$5),AK27)</f>
        <v>-10000</v>
      </c>
      <c r="AM27" s="61">
        <f>IF(SUMIFS('исх данные'!$D:$D,'исх данные'!$B:$B,Финмодель!$D27,'исх данные'!$F:$F,Финмодель!AM$4,'исх данные'!$G:$G,Финмодель!AM$5)&gt;0,-SUMIFS('исх данные'!$D:$D,'исх данные'!$B:$B,Финмодель!$D27,'исх данные'!$F:$F,Финмодель!AM$4,'исх данные'!$G:$G,Финмодель!AM$5),AL27)</f>
        <v>-10000</v>
      </c>
      <c r="AN27" s="61">
        <f>IF(SUMIFS('исх данные'!$D:$D,'исх данные'!$B:$B,Финмодель!$D27,'исх данные'!$F:$F,Финмодель!AN$4,'исх данные'!$G:$G,Финмодель!AN$5)&gt;0,-SUMIFS('исх данные'!$D:$D,'исх данные'!$B:$B,Финмодель!$D27,'исх данные'!$F:$F,Финмодель!AN$4,'исх данные'!$G:$G,Финмодель!AN$5),AM27)</f>
        <v>-10000</v>
      </c>
      <c r="AO27" s="61">
        <f>IF(SUMIFS('исх данные'!$D:$D,'исх данные'!$B:$B,Финмодель!$D27,'исх данные'!$F:$F,Финмодель!AO$4,'исх данные'!$G:$G,Финмодель!AO$5)&gt;0,-SUMIFS('исх данные'!$D:$D,'исх данные'!$B:$B,Финмодель!$D27,'исх данные'!$F:$F,Финмодель!AO$4,'исх данные'!$G:$G,Финмодель!AO$5),AN27)</f>
        <v>-10000</v>
      </c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  <c r="IW27" s="60"/>
      <c r="IX27" s="60"/>
      <c r="IY27" s="60"/>
      <c r="IZ27" s="60"/>
      <c r="JA27" s="60"/>
      <c r="JB27" s="60"/>
      <c r="JC27" s="60"/>
      <c r="JD27" s="60"/>
      <c r="JE27" s="60"/>
      <c r="JF27" s="60"/>
      <c r="JG27" s="60"/>
      <c r="JH27" s="60"/>
      <c r="JI27" s="60"/>
      <c r="JJ27" s="60"/>
      <c r="JK27" s="60"/>
      <c r="JL27" s="60"/>
      <c r="JM27" s="60"/>
      <c r="JN27" s="60"/>
      <c r="JO27" s="60"/>
      <c r="JP27" s="60"/>
      <c r="JQ27" s="60"/>
      <c r="JR27" s="60"/>
      <c r="JS27" s="60"/>
      <c r="JT27" s="60"/>
      <c r="JU27" s="60"/>
      <c r="JV27" s="60"/>
      <c r="JW27" s="60"/>
      <c r="JX27" s="60"/>
      <c r="JY27" s="60"/>
      <c r="JZ27" s="60"/>
      <c r="KA27" s="60"/>
      <c r="KB27" s="60"/>
      <c r="KC27" s="60"/>
      <c r="KD27" s="60"/>
      <c r="KE27" s="60"/>
      <c r="KF27" s="60"/>
      <c r="KG27" s="60"/>
      <c r="KH27" s="60"/>
      <c r="KI27" s="60"/>
      <c r="KJ27" s="60"/>
      <c r="KK27" s="60"/>
      <c r="KL27" s="60"/>
      <c r="KM27" s="60"/>
      <c r="KN27" s="60"/>
      <c r="KO27" s="60"/>
      <c r="KP27" s="60"/>
      <c r="KQ27" s="60"/>
      <c r="KR27" s="60"/>
      <c r="KS27" s="60"/>
      <c r="KT27" s="60"/>
      <c r="KU27" s="60"/>
      <c r="KV27" s="60"/>
      <c r="KW27" s="60"/>
      <c r="KX27" s="60"/>
      <c r="KY27" s="60"/>
      <c r="KZ27" s="60"/>
      <c r="LA27" s="60"/>
      <c r="LB27" s="60"/>
      <c r="LC27" s="60"/>
      <c r="LD27" s="60"/>
      <c r="LE27" s="60"/>
      <c r="LF27" s="60"/>
      <c r="LG27" s="60"/>
      <c r="LH27" s="60"/>
      <c r="LI27" s="60"/>
      <c r="LJ27" s="60"/>
      <c r="LK27" s="60"/>
      <c r="LL27" s="60"/>
      <c r="LM27" s="60"/>
      <c r="LN27" s="60"/>
      <c r="LO27" s="60"/>
      <c r="LP27" s="60"/>
      <c r="LQ27" s="60"/>
      <c r="LR27" s="60"/>
      <c r="LS27" s="60"/>
      <c r="LT27" s="60"/>
      <c r="LU27" s="60"/>
    </row>
    <row r="28" spans="3:333" ht="15.75" x14ac:dyDescent="0.25">
      <c r="D28" s="42" t="s">
        <v>75</v>
      </c>
      <c r="E28" s="53"/>
      <c r="F28" s="61">
        <f>IF(SUMIFS('исх данные'!$D:$D,'исх данные'!$B:$B,Финмодель!$D28,'исх данные'!$F:$F,Финмодель!F$4,'исх данные'!$G:$G,Финмодель!F$5)&gt;0,-SUMIFS('исх данные'!$D:$D,'исх данные'!$B:$B,Финмодель!$D28,'исх данные'!$F:$F,Финмодель!F$4,'исх данные'!$G:$G,Финмодель!F$5),E28)</f>
        <v>0</v>
      </c>
      <c r="G28" s="61">
        <f>IF(SUMIFS('исх данные'!$D:$D,'исх данные'!$B:$B,Финмодель!$D28,'исх данные'!$F:$F,Финмодель!G$4,'исх данные'!$G:$G,Финмодель!G$5)&gt;0,-SUMIFS('исх данные'!$D:$D,'исх данные'!$B:$B,Финмодель!$D28,'исх данные'!$F:$F,Финмодель!G$4,'исх данные'!$G:$G,Финмодель!G$5),F28)</f>
        <v>0</v>
      </c>
      <c r="H28" s="61">
        <f>IF(SUMIFS('исх данные'!$D:$D,'исх данные'!$B:$B,Финмодель!$D28,'исх данные'!$F:$F,Финмодель!H$4,'исх данные'!$G:$G,Финмодель!H$5)&gt;0,-SUMIFS('исх данные'!$D:$D,'исх данные'!$B:$B,Финмодель!$D28,'исх данные'!$F:$F,Финмодель!H$4,'исх данные'!$G:$G,Финмодель!H$5),G28)</f>
        <v>0</v>
      </c>
      <c r="I28" s="61">
        <f>IF(SUMIFS('исх данные'!$D:$D,'исх данные'!$B:$B,Финмодель!$D28,'исх данные'!$F:$F,Финмодель!I$4,'исх данные'!$G:$G,Финмодель!I$5)&gt;0,-SUMIFS('исх данные'!$D:$D,'исх данные'!$B:$B,Финмодель!$D28,'исх данные'!$F:$F,Финмодель!I$4,'исх данные'!$G:$G,Финмодель!I$5),H28)</f>
        <v>0</v>
      </c>
      <c r="J28" s="61">
        <f>IF(SUMIFS('исх данные'!$D:$D,'исх данные'!$B:$B,Финмодель!$D28,'исх данные'!$F:$F,Финмодель!J$4,'исх данные'!$G:$G,Финмодель!J$5)&gt;0,-SUMIFS('исх данные'!$D:$D,'исх данные'!$B:$B,Финмодель!$D28,'исх данные'!$F:$F,Финмодель!J$4,'исх данные'!$G:$G,Финмодель!J$5),I28)</f>
        <v>0</v>
      </c>
      <c r="K28" s="61">
        <f>IF(SUMIFS('исх данные'!$D:$D,'исх данные'!$B:$B,Финмодель!$D28,'исх данные'!$F:$F,Финмодель!K$4,'исх данные'!$G:$G,Финмодель!K$5)&gt;0,-SUMIFS('исх данные'!$D:$D,'исх данные'!$B:$B,Финмодель!$D28,'исх данные'!$F:$F,Финмодель!K$4,'исх данные'!$G:$G,Финмодель!K$5),J28)</f>
        <v>0</v>
      </c>
      <c r="L28" s="61">
        <f>IF(SUMIFS('исх данные'!$D:$D,'исх данные'!$B:$B,Финмодель!$D28,'исх данные'!$F:$F,Финмодель!L$4,'исх данные'!$G:$G,Финмодель!L$5)&gt;0,-SUMIFS('исх данные'!$D:$D,'исх данные'!$B:$B,Финмодель!$D28,'исх данные'!$F:$F,Финмодель!L$4,'исх данные'!$G:$G,Финмодель!L$5),K28)</f>
        <v>0</v>
      </c>
      <c r="M28" s="61">
        <f>IF(SUMIFS('исх данные'!$D:$D,'исх данные'!$B:$B,Финмодель!$D28,'исх данные'!$F:$F,Финмодель!M$4,'исх данные'!$G:$G,Финмодель!M$5)&gt;0,-SUMIFS('исх данные'!$D:$D,'исх данные'!$B:$B,Финмодель!$D28,'исх данные'!$F:$F,Финмодель!M$4,'исх данные'!$G:$G,Финмодель!M$5),L28)</f>
        <v>0</v>
      </c>
      <c r="N28" s="61">
        <f>IF(SUMIFS('исх данные'!$D:$D,'исх данные'!$B:$B,Финмодель!$D28,'исх данные'!$F:$F,Финмодель!N$4,'исх данные'!$G:$G,Финмодель!N$5)&gt;0,-SUMIFS('исх данные'!$D:$D,'исх данные'!$B:$B,Финмодель!$D28,'исх данные'!$F:$F,Финмодель!N$4,'исх данные'!$G:$G,Финмодель!N$5),M28)</f>
        <v>-4000</v>
      </c>
      <c r="O28" s="61">
        <f>IF(SUMIFS('исх данные'!$D:$D,'исх данные'!$B:$B,Финмодель!$D28,'исх данные'!$F:$F,Финмодель!O$4,'исх данные'!$G:$G,Финмодель!O$5)&gt;0,-SUMIFS('исх данные'!$D:$D,'исх данные'!$B:$B,Финмодель!$D28,'исх данные'!$F:$F,Финмодель!O$4,'исх данные'!$G:$G,Финмодель!O$5),N28)</f>
        <v>-4000</v>
      </c>
      <c r="P28" s="61">
        <f>IF(SUMIFS('исх данные'!$D:$D,'исх данные'!$B:$B,Финмодель!$D28,'исх данные'!$F:$F,Финмодель!P$4,'исх данные'!$G:$G,Финмодель!P$5)&gt;0,-SUMIFS('исх данные'!$D:$D,'исх данные'!$B:$B,Финмодель!$D28,'исх данные'!$F:$F,Финмодель!P$4,'исх данные'!$G:$G,Финмодель!P$5),O28)</f>
        <v>-4000</v>
      </c>
      <c r="Q28" s="61">
        <f>IF(SUMIFS('исх данные'!$D:$D,'исх данные'!$B:$B,Финмодель!$D28,'исх данные'!$F:$F,Финмодель!Q$4,'исх данные'!$G:$G,Финмодель!Q$5)&gt;0,-SUMIFS('исх данные'!$D:$D,'исх данные'!$B:$B,Финмодель!$D28,'исх данные'!$F:$F,Финмодель!Q$4,'исх данные'!$G:$G,Финмодель!Q$5),P28)</f>
        <v>-4000</v>
      </c>
      <c r="R28" s="61">
        <f>IF(SUMIFS('исх данные'!$D:$D,'исх данные'!$B:$B,Финмодель!$D28,'исх данные'!$F:$F,Финмодель!R$4,'исх данные'!$G:$G,Финмодель!R$5)&gt;0,-SUMIFS('исх данные'!$D:$D,'исх данные'!$B:$B,Финмодель!$D28,'исх данные'!$F:$F,Финмодель!R$4,'исх данные'!$G:$G,Финмодель!R$5),Q28)</f>
        <v>-4000</v>
      </c>
      <c r="S28" s="61">
        <f>IF(SUMIFS('исх данные'!$D:$D,'исх данные'!$B:$B,Финмодель!$D28,'исх данные'!$F:$F,Финмодель!S$4,'исх данные'!$G:$G,Финмодель!S$5)&gt;0,-SUMIFS('исх данные'!$D:$D,'исх данные'!$B:$B,Финмодель!$D28,'исх данные'!$F:$F,Финмодель!S$4,'исх данные'!$G:$G,Финмодель!S$5),R28)</f>
        <v>-4000</v>
      </c>
      <c r="T28" s="61">
        <f>IF(SUMIFS('исх данные'!$D:$D,'исх данные'!$B:$B,Финмодель!$D28,'исх данные'!$F:$F,Финмодель!T$4,'исх данные'!$G:$G,Финмодель!T$5)&gt;0,-SUMIFS('исх данные'!$D:$D,'исх данные'!$B:$B,Финмодель!$D28,'исх данные'!$F:$F,Финмодель!T$4,'исх данные'!$G:$G,Финмодель!T$5),S28)</f>
        <v>-5000</v>
      </c>
      <c r="U28" s="61">
        <f>IF(SUMIFS('исх данные'!$D:$D,'исх данные'!$B:$B,Финмодель!$D28,'исх данные'!$F:$F,Финмодель!U$4,'исх данные'!$G:$G,Финмодель!U$5)&gt;0,-SUMIFS('исх данные'!$D:$D,'исх данные'!$B:$B,Финмодель!$D28,'исх данные'!$F:$F,Финмодель!U$4,'исх данные'!$G:$G,Финмодель!U$5),T28)</f>
        <v>-5000</v>
      </c>
      <c r="V28" s="61">
        <f>IF(SUMIFS('исх данные'!$D:$D,'исх данные'!$B:$B,Финмодель!$D28,'исх данные'!$F:$F,Финмодель!V$4,'исх данные'!$G:$G,Финмодель!V$5)&gt;0,-SUMIFS('исх данные'!$D:$D,'исх данные'!$B:$B,Финмодель!$D28,'исх данные'!$F:$F,Финмодель!V$4,'исх данные'!$G:$G,Финмодель!V$5),U28)</f>
        <v>-5000</v>
      </c>
      <c r="W28" s="61">
        <f>IF(SUMIFS('исх данные'!$D:$D,'исх данные'!$B:$B,Финмодель!$D28,'исх данные'!$F:$F,Финмодель!W$4,'исх данные'!$G:$G,Финмодель!W$5)&gt;0,-SUMIFS('исх данные'!$D:$D,'исх данные'!$B:$B,Финмодель!$D28,'исх данные'!$F:$F,Финмодель!W$4,'исх данные'!$G:$G,Финмодель!W$5),V28)</f>
        <v>-5000</v>
      </c>
      <c r="X28" s="61">
        <f>IF(SUMIFS('исх данные'!$D:$D,'исх данные'!$B:$B,Финмодель!$D28,'исх данные'!$F:$F,Финмодель!X$4,'исх данные'!$G:$G,Финмодель!X$5)&gt;0,-SUMIFS('исх данные'!$D:$D,'исх данные'!$B:$B,Финмодель!$D28,'исх данные'!$F:$F,Финмодель!X$4,'исх данные'!$G:$G,Финмодель!X$5),W28)</f>
        <v>-5000</v>
      </c>
      <c r="Y28" s="61">
        <f>IF(SUMIFS('исх данные'!$D:$D,'исх данные'!$B:$B,Финмодель!$D28,'исх данные'!$F:$F,Финмодель!Y$4,'исх данные'!$G:$G,Финмодель!Y$5)&gt;0,-SUMIFS('исх данные'!$D:$D,'исх данные'!$B:$B,Финмодель!$D28,'исх данные'!$F:$F,Финмодель!Y$4,'исх данные'!$G:$G,Финмодель!Y$5),X28)</f>
        <v>-5000</v>
      </c>
      <c r="Z28" s="61">
        <f>IF(SUMIFS('исх данные'!$D:$D,'исх данные'!$B:$B,Финмодель!$D28,'исх данные'!$F:$F,Финмодель!Z$4,'исх данные'!$G:$G,Финмодель!Z$5)&gt;0,-SUMIFS('исх данные'!$D:$D,'исх данные'!$B:$B,Финмодель!$D28,'исх данные'!$F:$F,Финмодель!Z$4,'исх данные'!$G:$G,Финмодель!Z$5),Y28)</f>
        <v>-5000</v>
      </c>
      <c r="AA28" s="61">
        <f>IF(SUMIFS('исх данные'!$D:$D,'исх данные'!$B:$B,Финмодель!$D28,'исх данные'!$F:$F,Финмодель!AA$4,'исх данные'!$G:$G,Финмодель!AA$5)&gt;0,-SUMIFS('исх данные'!$D:$D,'исх данные'!$B:$B,Финмодель!$D28,'исх данные'!$F:$F,Финмодель!AA$4,'исх данные'!$G:$G,Финмодель!AA$5),Z28)</f>
        <v>-5000</v>
      </c>
      <c r="AB28" s="61">
        <f>IF(SUMIFS('исх данные'!$D:$D,'исх данные'!$B:$B,Финмодель!$D28,'исх данные'!$F:$F,Финмодель!AB$4,'исх данные'!$G:$G,Финмодель!AB$5)&gt;0,-SUMIFS('исх данные'!$D:$D,'исх данные'!$B:$B,Финмодель!$D28,'исх данные'!$F:$F,Финмодель!AB$4,'исх данные'!$G:$G,Финмодель!AB$5),AA28)</f>
        <v>-5000</v>
      </c>
      <c r="AC28" s="61">
        <f>IF(SUMIFS('исх данные'!$D:$D,'исх данные'!$B:$B,Финмодель!$D28,'исх данные'!$F:$F,Финмодель!AC$4,'исх данные'!$G:$G,Финмодель!AC$5)&gt;0,-SUMIFS('исх данные'!$D:$D,'исх данные'!$B:$B,Финмодель!$D28,'исх данные'!$F:$F,Финмодель!AC$4,'исх данные'!$G:$G,Финмодель!AC$5),AB28)</f>
        <v>-5000</v>
      </c>
      <c r="AD28" s="61">
        <f>IF(SUMIFS('исх данные'!$D:$D,'исх данные'!$B:$B,Финмодель!$D28,'исх данные'!$F:$F,Финмодель!AD$4,'исх данные'!$G:$G,Финмодель!AD$5)&gt;0,-SUMIFS('исх данные'!$D:$D,'исх данные'!$B:$B,Финмодель!$D28,'исх данные'!$F:$F,Финмодель!AD$4,'исх данные'!$G:$G,Финмодель!AD$5),AC28)</f>
        <v>-5000</v>
      </c>
      <c r="AE28" s="61">
        <f>IF(SUMIFS('исх данные'!$D:$D,'исх данные'!$B:$B,Финмодель!$D28,'исх данные'!$F:$F,Финмодель!AE$4,'исх данные'!$G:$G,Финмодель!AE$5)&gt;0,-SUMIFS('исх данные'!$D:$D,'исх данные'!$B:$B,Финмодель!$D28,'исх данные'!$F:$F,Финмодель!AE$4,'исх данные'!$G:$G,Финмодель!AE$5),AD28)</f>
        <v>-5000</v>
      </c>
      <c r="AF28" s="61">
        <f>IF(SUMIFS('исх данные'!$D:$D,'исх данные'!$B:$B,Финмодель!$D28,'исх данные'!$F:$F,Финмодель!AF$4,'исх данные'!$G:$G,Финмодель!AF$5)&gt;0,-SUMIFS('исх данные'!$D:$D,'исх данные'!$B:$B,Финмодель!$D28,'исх данные'!$F:$F,Финмодель!AF$4,'исх данные'!$G:$G,Финмодель!AF$5),AE28)</f>
        <v>-5000</v>
      </c>
      <c r="AG28" s="61">
        <f>IF(SUMIFS('исх данные'!$D:$D,'исх данные'!$B:$B,Финмодель!$D28,'исх данные'!$F:$F,Финмодель!AG$4,'исх данные'!$G:$G,Финмодель!AG$5)&gt;0,-SUMIFS('исх данные'!$D:$D,'исх данные'!$B:$B,Финмодель!$D28,'исх данные'!$F:$F,Финмодель!AG$4,'исх данные'!$G:$G,Финмодель!AG$5),AF28)</f>
        <v>-5000</v>
      </c>
      <c r="AH28" s="61">
        <f>IF(SUMIFS('исх данные'!$D:$D,'исх данные'!$B:$B,Финмодель!$D28,'исх данные'!$F:$F,Финмодель!AH$4,'исх данные'!$G:$G,Финмодель!AH$5)&gt;0,-SUMIFS('исх данные'!$D:$D,'исх данные'!$B:$B,Финмодель!$D28,'исх данные'!$F:$F,Финмодель!AH$4,'исх данные'!$G:$G,Финмодель!AH$5),AG28)</f>
        <v>-5000</v>
      </c>
      <c r="AI28" s="61">
        <f>IF(SUMIFS('исх данные'!$D:$D,'исх данные'!$B:$B,Финмодель!$D28,'исх данные'!$F:$F,Финмодель!AI$4,'исх данные'!$G:$G,Финмодель!AI$5)&gt;0,-SUMIFS('исх данные'!$D:$D,'исх данные'!$B:$B,Финмодель!$D28,'исх данные'!$F:$F,Финмодель!AI$4,'исх данные'!$G:$G,Финмодель!AI$5),AH28)</f>
        <v>-5000</v>
      </c>
      <c r="AJ28" s="61">
        <f>IF(SUMIFS('исх данные'!$D:$D,'исх данные'!$B:$B,Финмодель!$D28,'исх данные'!$F:$F,Финмодель!AJ$4,'исх данные'!$G:$G,Финмодель!AJ$5)&gt;0,-SUMIFS('исх данные'!$D:$D,'исх данные'!$B:$B,Финмодель!$D28,'исх данные'!$F:$F,Финмодель!AJ$4,'исх данные'!$G:$G,Финмодель!AJ$5),AI28)</f>
        <v>-5000</v>
      </c>
      <c r="AK28" s="61">
        <f>IF(SUMIFS('исх данные'!$D:$D,'исх данные'!$B:$B,Финмодель!$D28,'исх данные'!$F:$F,Финмодель!AK$4,'исх данные'!$G:$G,Финмодель!AK$5)&gt;0,-SUMIFS('исх данные'!$D:$D,'исх данные'!$B:$B,Финмодель!$D28,'исх данные'!$F:$F,Финмодель!AK$4,'исх данные'!$G:$G,Финмодель!AK$5),AJ28)</f>
        <v>-5000</v>
      </c>
      <c r="AL28" s="61">
        <f>IF(SUMIFS('исх данные'!$D:$D,'исх данные'!$B:$B,Финмодель!$D28,'исх данные'!$F:$F,Финмодель!AL$4,'исх данные'!$G:$G,Финмодель!AL$5)&gt;0,-SUMIFS('исх данные'!$D:$D,'исх данные'!$B:$B,Финмодель!$D28,'исх данные'!$F:$F,Финмодель!AL$4,'исх данные'!$G:$G,Финмодель!AL$5),AK28)</f>
        <v>-5000</v>
      </c>
      <c r="AM28" s="61">
        <f>IF(SUMIFS('исх данные'!$D:$D,'исх данные'!$B:$B,Финмодель!$D28,'исх данные'!$F:$F,Финмодель!AM$4,'исх данные'!$G:$G,Финмодель!AM$5)&gt;0,-SUMIFS('исх данные'!$D:$D,'исх данные'!$B:$B,Финмодель!$D28,'исх данные'!$F:$F,Финмодель!AM$4,'исх данные'!$G:$G,Финмодель!AM$5),AL28)</f>
        <v>-5000</v>
      </c>
      <c r="AN28" s="61">
        <f>IF(SUMIFS('исх данные'!$D:$D,'исх данные'!$B:$B,Финмодель!$D28,'исх данные'!$F:$F,Финмодель!AN$4,'исх данные'!$G:$G,Финмодель!AN$5)&gt;0,-SUMIFS('исх данные'!$D:$D,'исх данные'!$B:$B,Финмодель!$D28,'исх данные'!$F:$F,Финмодель!AN$4,'исх данные'!$G:$G,Финмодель!AN$5),AM28)</f>
        <v>-5000</v>
      </c>
      <c r="AO28" s="61">
        <f>IF(SUMIFS('исх данные'!$D:$D,'исх данные'!$B:$B,Финмодель!$D28,'исх данные'!$F:$F,Финмодель!AO$4,'исх данные'!$G:$G,Финмодель!AO$5)&gt;0,-SUMIFS('исх данные'!$D:$D,'исх данные'!$B:$B,Финмодель!$D28,'исх данные'!$F:$F,Финмодель!AO$4,'исх данные'!$G:$G,Финмодель!AO$5),AN28)</f>
        <v>-5000</v>
      </c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0"/>
      <c r="IV28" s="60"/>
      <c r="IW28" s="60"/>
      <c r="IX28" s="60"/>
      <c r="IY28" s="60"/>
      <c r="IZ28" s="60"/>
      <c r="JA28" s="60"/>
      <c r="JB28" s="60"/>
      <c r="JC28" s="60"/>
      <c r="JD28" s="60"/>
      <c r="JE28" s="60"/>
      <c r="JF28" s="60"/>
      <c r="JG28" s="60"/>
      <c r="JH28" s="60"/>
      <c r="JI28" s="60"/>
      <c r="JJ28" s="60"/>
      <c r="JK28" s="60"/>
      <c r="JL28" s="60"/>
      <c r="JM28" s="60"/>
      <c r="JN28" s="60"/>
      <c r="JO28" s="60"/>
      <c r="JP28" s="60"/>
      <c r="JQ28" s="60"/>
      <c r="JR28" s="60"/>
      <c r="JS28" s="60"/>
      <c r="JT28" s="60"/>
      <c r="JU28" s="60"/>
      <c r="JV28" s="60"/>
      <c r="JW28" s="60"/>
      <c r="JX28" s="60"/>
      <c r="JY28" s="60"/>
      <c r="JZ28" s="60"/>
      <c r="KA28" s="60"/>
      <c r="KB28" s="60"/>
      <c r="KC28" s="60"/>
      <c r="KD28" s="60"/>
      <c r="KE28" s="60"/>
      <c r="KF28" s="60"/>
      <c r="KG28" s="60"/>
      <c r="KH28" s="60"/>
      <c r="KI28" s="60"/>
      <c r="KJ28" s="60"/>
      <c r="KK28" s="60"/>
      <c r="KL28" s="60"/>
      <c r="KM28" s="60"/>
      <c r="KN28" s="60"/>
      <c r="KO28" s="60"/>
      <c r="KP28" s="60"/>
      <c r="KQ28" s="60"/>
      <c r="KR28" s="60"/>
      <c r="KS28" s="60"/>
      <c r="KT28" s="60"/>
      <c r="KU28" s="60"/>
      <c r="KV28" s="60"/>
      <c r="KW28" s="60"/>
      <c r="KX28" s="60"/>
      <c r="KY28" s="60"/>
      <c r="KZ28" s="60"/>
      <c r="LA28" s="60"/>
      <c r="LB28" s="60"/>
      <c r="LC28" s="60"/>
      <c r="LD28" s="60"/>
      <c r="LE28" s="60"/>
      <c r="LF28" s="60"/>
      <c r="LG28" s="60"/>
      <c r="LH28" s="60"/>
      <c r="LI28" s="60"/>
      <c r="LJ28" s="60"/>
      <c r="LK28" s="60"/>
      <c r="LL28" s="60"/>
      <c r="LM28" s="60"/>
      <c r="LN28" s="60"/>
      <c r="LO28" s="60"/>
      <c r="LP28" s="60"/>
      <c r="LQ28" s="60"/>
      <c r="LR28" s="60"/>
      <c r="LS28" s="60"/>
      <c r="LT28" s="60"/>
      <c r="LU28" s="60"/>
    </row>
    <row r="29" spans="3:333" ht="15.75" x14ac:dyDescent="0.25">
      <c r="E29" s="53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  <c r="IX29" s="60"/>
      <c r="IY29" s="60"/>
      <c r="IZ29" s="60"/>
      <c r="JA29" s="60"/>
      <c r="JB29" s="60"/>
      <c r="JC29" s="60"/>
      <c r="JD29" s="60"/>
      <c r="JE29" s="60"/>
      <c r="JF29" s="60"/>
      <c r="JG29" s="60"/>
      <c r="JH29" s="60"/>
      <c r="JI29" s="60"/>
      <c r="JJ29" s="60"/>
      <c r="JK29" s="60"/>
      <c r="JL29" s="60"/>
      <c r="JM29" s="60"/>
      <c r="JN29" s="60"/>
      <c r="JO29" s="60"/>
      <c r="JP29" s="60"/>
      <c r="JQ29" s="60"/>
      <c r="JR29" s="60"/>
      <c r="JS29" s="60"/>
      <c r="JT29" s="60"/>
      <c r="JU29" s="60"/>
      <c r="JV29" s="60"/>
      <c r="JW29" s="60"/>
      <c r="JX29" s="60"/>
      <c r="JY29" s="60"/>
      <c r="JZ29" s="60"/>
      <c r="KA29" s="60"/>
      <c r="KB29" s="60"/>
      <c r="KC29" s="60"/>
      <c r="KD29" s="60"/>
      <c r="KE29" s="60"/>
      <c r="KF29" s="60"/>
      <c r="KG29" s="60"/>
      <c r="KH29" s="60"/>
      <c r="KI29" s="60"/>
      <c r="KJ29" s="60"/>
      <c r="KK29" s="60"/>
      <c r="KL29" s="60"/>
      <c r="KM29" s="60"/>
      <c r="KN29" s="60"/>
      <c r="KO29" s="60"/>
      <c r="KP29" s="60"/>
      <c r="KQ29" s="60"/>
      <c r="KR29" s="60"/>
      <c r="KS29" s="60"/>
      <c r="KT29" s="60"/>
      <c r="KU29" s="60"/>
      <c r="KV29" s="60"/>
      <c r="KW29" s="60"/>
      <c r="KX29" s="60"/>
      <c r="KY29" s="60"/>
      <c r="KZ29" s="60"/>
      <c r="LA29" s="60"/>
      <c r="LB29" s="60"/>
      <c r="LC29" s="60"/>
      <c r="LD29" s="60"/>
      <c r="LE29" s="60"/>
      <c r="LF29" s="60"/>
      <c r="LG29" s="60"/>
      <c r="LH29" s="60"/>
      <c r="LI29" s="60"/>
      <c r="LJ29" s="60"/>
      <c r="LK29" s="60"/>
      <c r="LL29" s="60"/>
      <c r="LM29" s="60"/>
      <c r="LN29" s="60"/>
      <c r="LO29" s="60"/>
      <c r="LP29" s="60"/>
      <c r="LQ29" s="60"/>
      <c r="LR29" s="60"/>
      <c r="LS29" s="60"/>
      <c r="LT29" s="60"/>
      <c r="LU29" s="60"/>
    </row>
    <row r="30" spans="3:333" ht="15.75" x14ac:dyDescent="0.25">
      <c r="D30" s="42" t="s">
        <v>53</v>
      </c>
      <c r="E30" s="53"/>
      <c r="F30" s="61">
        <f>IF(SUMIFS('исх данные'!$D:$D,'исх данные'!$B:$B,Финмодель!$D30,'исх данные'!$F:$F,Финмодель!F$4,'исх данные'!$G:$G,Финмодель!F$5)&gt;0,-SUMIFS('исх данные'!$D:$D,'исх данные'!$B:$B,Финмодель!$D30,'исх данные'!$F:$F,Финмодель!F$4,'исх данные'!$G:$G,Финмодель!F$5),E30)</f>
        <v>0</v>
      </c>
      <c r="G30" s="61">
        <f>IF(SUMIFS('исх данные'!$D:$D,'исх данные'!$B:$B,Финмодель!$D30,'исх данные'!$F:$F,Финмодель!G$4,'исх данные'!$G:$G,Финмодель!G$5)&gt;0,-SUMIFS('исх данные'!$D:$D,'исх данные'!$B:$B,Финмодель!$D30,'исх данные'!$F:$F,Финмодель!G$4,'исх данные'!$G:$G,Финмодель!G$5),F30)</f>
        <v>0</v>
      </c>
      <c r="H30" s="61">
        <f>IF(SUMIFS('исх данные'!$D:$D,'исх данные'!$B:$B,Финмодель!$D30,'исх данные'!$F:$F,Финмодель!H$4,'исх данные'!$G:$G,Финмодель!H$5)&gt;0,-SUMIFS('исх данные'!$D:$D,'исх данные'!$B:$B,Финмодель!$D30,'исх данные'!$F:$F,Финмодель!H$4,'исх данные'!$G:$G,Финмодель!H$5),G30)</f>
        <v>0</v>
      </c>
      <c r="I30" s="61">
        <f>IF(SUMIFS('исх данные'!$D:$D,'исх данные'!$B:$B,Финмодель!$D30,'исх данные'!$F:$F,Финмодель!I$4,'исх данные'!$G:$G,Финмодель!I$5)&gt;0,-SUMIFS('исх данные'!$D:$D,'исх данные'!$B:$B,Финмодель!$D30,'исх данные'!$F:$F,Финмодель!I$4,'исх данные'!$G:$G,Финмодель!I$5),H30)</f>
        <v>0</v>
      </c>
      <c r="J30" s="61">
        <f>IF(SUMIFS('исх данные'!$D:$D,'исх данные'!$B:$B,Финмодель!$D30,'исх данные'!$F:$F,Финмодель!J$4,'исх данные'!$G:$G,Финмодель!J$5)&gt;0,-SUMIFS('исх данные'!$D:$D,'исх данные'!$B:$B,Финмодель!$D30,'исх данные'!$F:$F,Финмодель!J$4,'исх данные'!$G:$G,Финмодель!J$5),I30)</f>
        <v>0</v>
      </c>
      <c r="K30" s="61">
        <f>IF(SUMIFS('исх данные'!$D:$D,'исх данные'!$B:$B,Финмодель!$D30,'исх данные'!$F:$F,Финмодель!K$4,'исх данные'!$G:$G,Финмодель!K$5)&gt;0,-SUMIFS('исх данные'!$D:$D,'исх данные'!$B:$B,Финмодель!$D30,'исх данные'!$F:$F,Финмодель!K$4,'исх данные'!$G:$G,Финмодель!K$5),J30)</f>
        <v>0</v>
      </c>
      <c r="L30" s="61">
        <f>IF(SUMIFS('исх данные'!$D:$D,'исх данные'!$B:$B,Финмодель!$D30,'исх данные'!$F:$F,Финмодель!L$4,'исх данные'!$G:$G,Финмодель!L$5)&gt;0,-SUMIFS('исх данные'!$D:$D,'исх данные'!$B:$B,Финмодель!$D30,'исх данные'!$F:$F,Финмодель!L$4,'исх данные'!$G:$G,Финмодель!L$5),K30)</f>
        <v>0</v>
      </c>
      <c r="M30" s="61">
        <f>IF(SUMIFS('исх данные'!$D:$D,'исх данные'!$B:$B,Финмодель!$D30,'исх данные'!$F:$F,Финмодель!M$4,'исх данные'!$G:$G,Финмодель!M$5)&gt;0,-SUMIFS('исх данные'!$D:$D,'исх данные'!$B:$B,Финмодель!$D30,'исх данные'!$F:$F,Финмодель!M$4,'исх данные'!$G:$G,Финмодель!M$5),L30)</f>
        <v>0</v>
      </c>
      <c r="N30" s="61">
        <f>IF(SUMIFS('исх данные'!$D:$D,'исх данные'!$B:$B,Финмодель!$D30,'исх данные'!$F:$F,Финмодель!N$4,'исх данные'!$G:$G,Финмодель!N$5)&gt;0,-SUMIFS('исх данные'!$D:$D,'исх данные'!$B:$B,Финмодель!$D30,'исх данные'!$F:$F,Финмодель!N$4,'исх данные'!$G:$G,Финмодель!N$5),M30)</f>
        <v>-50000</v>
      </c>
      <c r="O30" s="61">
        <f>IF(SUMIFS('исх данные'!$D:$D,'исх данные'!$B:$B,Финмодель!$D30,'исх данные'!$F:$F,Финмодель!O$4,'исх данные'!$G:$G,Финмодель!O$5)&gt;0,-SUMIFS('исх данные'!$D:$D,'исх данные'!$B:$B,Финмодель!$D30,'исх данные'!$F:$F,Финмодель!O$4,'исх данные'!$G:$G,Финмодель!O$5),N30)</f>
        <v>-50000</v>
      </c>
      <c r="P30" s="61">
        <f>IF(SUMIFS('исх данные'!$D:$D,'исх данные'!$B:$B,Финмодель!$D30,'исх данные'!$F:$F,Финмодель!P$4,'исх данные'!$G:$G,Финмодель!P$5)&gt;0,-SUMIFS('исх данные'!$D:$D,'исх данные'!$B:$B,Финмодель!$D30,'исх данные'!$F:$F,Финмодель!P$4,'исх данные'!$G:$G,Финмодель!P$5),O30)</f>
        <v>-50000</v>
      </c>
      <c r="Q30" s="61">
        <f>IF(SUMIFS('исх данные'!$D:$D,'исх данные'!$B:$B,Финмодель!$D30,'исх данные'!$F:$F,Финмодель!Q$4,'исх данные'!$G:$G,Финмодель!Q$5)&gt;0,-SUMIFS('исх данные'!$D:$D,'исх данные'!$B:$B,Финмодель!$D30,'исх данные'!$F:$F,Финмодель!Q$4,'исх данные'!$G:$G,Финмодель!Q$5),P30)</f>
        <v>-50000</v>
      </c>
      <c r="R30" s="61">
        <f>IF(SUMIFS('исх данные'!$D:$D,'исх данные'!$B:$B,Финмодель!$D30,'исх данные'!$F:$F,Финмодель!R$4,'исх данные'!$G:$G,Финмодель!R$5)&gt;0,-SUMIFS('исх данные'!$D:$D,'исх данные'!$B:$B,Финмодель!$D30,'исх данные'!$F:$F,Финмодель!R$4,'исх данные'!$G:$G,Финмодель!R$5),Q30)</f>
        <v>-50000</v>
      </c>
      <c r="S30" s="61">
        <f>IF(SUMIFS('исх данные'!$D:$D,'исх данные'!$B:$B,Финмодель!$D30,'исх данные'!$F:$F,Финмодель!S$4,'исх данные'!$G:$G,Финмодель!S$5)&gt;0,-SUMIFS('исх данные'!$D:$D,'исх данные'!$B:$B,Финмодель!$D30,'исх данные'!$F:$F,Финмодель!S$4,'исх данные'!$G:$G,Финмодель!S$5),R30)</f>
        <v>-50000</v>
      </c>
      <c r="T30" s="61">
        <f>IF(SUMIFS('исх данные'!$D:$D,'исх данные'!$B:$B,Финмодель!$D30,'исх данные'!$F:$F,Финмодель!T$4,'исх данные'!$G:$G,Финмодель!T$5)&gt;0,-SUMIFS('исх данные'!$D:$D,'исх данные'!$B:$B,Финмодель!$D30,'исх данные'!$F:$F,Финмодель!T$4,'исх данные'!$G:$G,Финмодель!T$5),S30)</f>
        <v>-50000</v>
      </c>
      <c r="U30" s="61">
        <f>IF(SUMIFS('исх данные'!$D:$D,'исх данные'!$B:$B,Финмодель!$D30,'исх данные'!$F:$F,Финмодель!U$4,'исх данные'!$G:$G,Финмодель!U$5)&gt;0,-SUMIFS('исх данные'!$D:$D,'исх данные'!$B:$B,Финмодель!$D30,'исх данные'!$F:$F,Финмодель!U$4,'исх данные'!$G:$G,Финмодель!U$5),T30)</f>
        <v>-50000</v>
      </c>
      <c r="V30" s="61">
        <f>IF(SUMIFS('исх данные'!$D:$D,'исх данные'!$B:$B,Финмодель!$D30,'исх данные'!$F:$F,Финмодель!V$4,'исх данные'!$G:$G,Финмодель!V$5)&gt;0,-SUMIFS('исх данные'!$D:$D,'исх данные'!$B:$B,Финмодель!$D30,'исх данные'!$F:$F,Финмодель!V$4,'исх данные'!$G:$G,Финмодель!V$5),U30)</f>
        <v>-50000</v>
      </c>
      <c r="W30" s="61">
        <f>IF(SUMIFS('исх данные'!$D:$D,'исх данные'!$B:$B,Финмодель!$D30,'исх данные'!$F:$F,Финмодель!W$4,'исх данные'!$G:$G,Финмодель!W$5)&gt;0,-SUMIFS('исх данные'!$D:$D,'исх данные'!$B:$B,Финмодель!$D30,'исх данные'!$F:$F,Финмодель!W$4,'исх данные'!$G:$G,Финмодель!W$5),V30)</f>
        <v>-50000</v>
      </c>
      <c r="X30" s="61">
        <f>IF(SUMIFS('исх данные'!$D:$D,'исх данные'!$B:$B,Финмодель!$D30,'исх данные'!$F:$F,Финмодель!X$4,'исх данные'!$G:$G,Финмодель!X$5)&gt;0,-SUMIFS('исх данные'!$D:$D,'исх данные'!$B:$B,Финмодель!$D30,'исх данные'!$F:$F,Финмодель!X$4,'исх данные'!$G:$G,Финмодель!X$5),W30)</f>
        <v>-50000</v>
      </c>
      <c r="Y30" s="61">
        <f>IF(SUMIFS('исх данные'!$D:$D,'исх данные'!$B:$B,Финмодель!$D30,'исх данные'!$F:$F,Финмодель!Y$4,'исх данные'!$G:$G,Финмодель!Y$5)&gt;0,-SUMIFS('исх данные'!$D:$D,'исх данные'!$B:$B,Финмодель!$D30,'исх данные'!$F:$F,Финмодель!Y$4,'исх данные'!$G:$G,Финмодель!Y$5),X30)</f>
        <v>-50000</v>
      </c>
      <c r="Z30" s="61">
        <f>IF(SUMIFS('исх данные'!$D:$D,'исх данные'!$B:$B,Финмодель!$D30,'исх данные'!$F:$F,Финмодель!Z$4,'исх данные'!$G:$G,Финмодель!Z$5)&gt;0,-SUMIFS('исх данные'!$D:$D,'исх данные'!$B:$B,Финмодель!$D30,'исх данные'!$F:$F,Финмодель!Z$4,'исх данные'!$G:$G,Финмодель!Z$5),Y30)</f>
        <v>-50000</v>
      </c>
      <c r="AA30" s="61">
        <f>IF(SUMIFS('исх данные'!$D:$D,'исх данные'!$B:$B,Финмодель!$D30,'исх данные'!$F:$F,Финмодель!AA$4,'исх данные'!$G:$G,Финмодель!AA$5)&gt;0,-SUMIFS('исх данные'!$D:$D,'исх данные'!$B:$B,Финмодель!$D30,'исх данные'!$F:$F,Финмодель!AA$4,'исх данные'!$G:$G,Финмодель!AA$5),Z30)</f>
        <v>-50000</v>
      </c>
      <c r="AB30" s="61">
        <f>IF(SUMIFS('исх данные'!$D:$D,'исх данные'!$B:$B,Финмодель!$D30,'исх данные'!$F:$F,Финмодель!AB$4,'исх данные'!$G:$G,Финмодель!AB$5)&gt;0,-SUMIFS('исх данные'!$D:$D,'исх данные'!$B:$B,Финмодель!$D30,'исх данные'!$F:$F,Финмодель!AB$4,'исх данные'!$G:$G,Финмодель!AB$5),AA30)</f>
        <v>-50000</v>
      </c>
      <c r="AC30" s="61">
        <f>IF(SUMIFS('исх данные'!$D:$D,'исх данные'!$B:$B,Финмодель!$D30,'исх данные'!$F:$F,Финмодель!AC$4,'исх данные'!$G:$G,Финмодель!AC$5)&gt;0,-SUMIFS('исх данные'!$D:$D,'исх данные'!$B:$B,Финмодель!$D30,'исх данные'!$F:$F,Финмодель!AC$4,'исх данные'!$G:$G,Финмодель!AC$5),AB30)</f>
        <v>-50000</v>
      </c>
      <c r="AD30" s="61">
        <f>IF(SUMIFS('исх данные'!$D:$D,'исх данные'!$B:$B,Финмодель!$D30,'исх данные'!$F:$F,Финмодель!AD$4,'исх данные'!$G:$G,Финмодель!AD$5)&gt;0,-SUMIFS('исх данные'!$D:$D,'исх данные'!$B:$B,Финмодель!$D30,'исх данные'!$F:$F,Финмодель!AD$4,'исх данные'!$G:$G,Финмодель!AD$5),AC30)</f>
        <v>-50000</v>
      </c>
      <c r="AE30" s="61">
        <f>IF(SUMIFS('исх данные'!$D:$D,'исх данные'!$B:$B,Финмодель!$D30,'исх данные'!$F:$F,Финмодель!AE$4,'исх данные'!$G:$G,Финмодель!AE$5)&gt;0,-SUMIFS('исх данные'!$D:$D,'исх данные'!$B:$B,Финмодель!$D30,'исх данные'!$F:$F,Финмодель!AE$4,'исх данные'!$G:$G,Финмодель!AE$5),AD30)</f>
        <v>-50000</v>
      </c>
      <c r="AF30" s="61">
        <f>IF(SUMIFS('исх данные'!$D:$D,'исх данные'!$B:$B,Финмодель!$D30,'исх данные'!$F:$F,Финмодель!AF$4,'исх данные'!$G:$G,Финмодель!AF$5)&gt;0,-SUMIFS('исх данные'!$D:$D,'исх данные'!$B:$B,Финмодель!$D30,'исх данные'!$F:$F,Финмодель!AF$4,'исх данные'!$G:$G,Финмодель!AF$5),AE30)</f>
        <v>-50000</v>
      </c>
      <c r="AG30" s="61">
        <f>IF(SUMIFS('исх данные'!$D:$D,'исх данные'!$B:$B,Финмодель!$D30,'исх данные'!$F:$F,Финмодель!AG$4,'исх данные'!$G:$G,Финмодель!AG$5)&gt;0,-SUMIFS('исх данные'!$D:$D,'исх данные'!$B:$B,Финмодель!$D30,'исх данные'!$F:$F,Финмодель!AG$4,'исх данные'!$G:$G,Финмодель!AG$5),AF30)</f>
        <v>-50000</v>
      </c>
      <c r="AH30" s="61">
        <f>IF(SUMIFS('исх данные'!$D:$D,'исх данные'!$B:$B,Финмодель!$D30,'исх данные'!$F:$F,Финмодель!AH$4,'исх данные'!$G:$G,Финмодель!AH$5)&gt;0,-SUMIFS('исх данные'!$D:$D,'исх данные'!$B:$B,Финмодель!$D30,'исх данные'!$F:$F,Финмодель!AH$4,'исх данные'!$G:$G,Финмодель!AH$5),AG30)</f>
        <v>-50000</v>
      </c>
      <c r="AI30" s="61">
        <f>IF(SUMIFS('исх данные'!$D:$D,'исх данные'!$B:$B,Финмодель!$D30,'исх данные'!$F:$F,Финмодель!AI$4,'исх данные'!$G:$G,Финмодель!AI$5)&gt;0,-SUMIFS('исх данные'!$D:$D,'исх данные'!$B:$B,Финмодель!$D30,'исх данные'!$F:$F,Финмодель!AI$4,'исх данные'!$G:$G,Финмодель!AI$5),AH30)</f>
        <v>-50000</v>
      </c>
      <c r="AJ30" s="61">
        <f>IF(SUMIFS('исх данные'!$D:$D,'исх данные'!$B:$B,Финмодель!$D30,'исх данные'!$F:$F,Финмодель!AJ$4,'исх данные'!$G:$G,Финмодель!AJ$5)&gt;0,-SUMIFS('исх данные'!$D:$D,'исх данные'!$B:$B,Финмодель!$D30,'исх данные'!$F:$F,Финмодель!AJ$4,'исх данные'!$G:$G,Финмодель!AJ$5),AI30)</f>
        <v>-50000</v>
      </c>
      <c r="AK30" s="61">
        <f>IF(SUMIFS('исх данные'!$D:$D,'исх данные'!$B:$B,Финмодель!$D30,'исх данные'!$F:$F,Финмодель!AK$4,'исх данные'!$G:$G,Финмодель!AK$5)&gt;0,-SUMIFS('исх данные'!$D:$D,'исх данные'!$B:$B,Финмодель!$D30,'исх данные'!$F:$F,Финмодель!AK$4,'исх данные'!$G:$G,Финмодель!AK$5),AJ30)</f>
        <v>-50000</v>
      </c>
      <c r="AL30" s="61">
        <f>IF(SUMIFS('исх данные'!$D:$D,'исх данные'!$B:$B,Финмодель!$D30,'исх данные'!$F:$F,Финмодель!AL$4,'исх данные'!$G:$G,Финмодель!AL$5)&gt;0,-SUMIFS('исх данные'!$D:$D,'исх данные'!$B:$B,Финмодель!$D30,'исх данные'!$F:$F,Финмодель!AL$4,'исх данные'!$G:$G,Финмодель!AL$5),AK30)</f>
        <v>-50000</v>
      </c>
      <c r="AM30" s="61">
        <f>IF(SUMIFS('исх данные'!$D:$D,'исх данные'!$B:$B,Финмодель!$D30,'исх данные'!$F:$F,Финмодель!AM$4,'исх данные'!$G:$G,Финмодель!AM$5)&gt;0,-SUMIFS('исх данные'!$D:$D,'исх данные'!$B:$B,Финмодель!$D30,'исх данные'!$F:$F,Финмодель!AM$4,'исх данные'!$G:$G,Финмодель!AM$5),AL30)</f>
        <v>-50000</v>
      </c>
      <c r="AN30" s="61">
        <f>IF(SUMIFS('исх данные'!$D:$D,'исх данные'!$B:$B,Финмодель!$D30,'исх данные'!$F:$F,Финмодель!AN$4,'исх данные'!$G:$G,Финмодель!AN$5)&gt;0,-SUMIFS('исх данные'!$D:$D,'исх данные'!$B:$B,Финмодель!$D30,'исх данные'!$F:$F,Финмодель!AN$4,'исх данные'!$G:$G,Финмодель!AN$5),AM30)</f>
        <v>-50000</v>
      </c>
      <c r="AO30" s="61">
        <f>IF(SUMIFS('исх данные'!$D:$D,'исх данные'!$B:$B,Финмодель!$D30,'исх данные'!$F:$F,Финмодель!AO$4,'исх данные'!$G:$G,Финмодель!AO$5)&gt;0,-SUMIFS('исх данные'!$D:$D,'исх данные'!$B:$B,Финмодель!$D30,'исх данные'!$F:$F,Финмодель!AO$4,'исх данные'!$G:$G,Финмодель!AO$5),AN30)</f>
        <v>-50000</v>
      </c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0"/>
      <c r="IV30" s="60"/>
      <c r="IW30" s="60"/>
      <c r="IX30" s="60"/>
      <c r="IY30" s="60"/>
      <c r="IZ30" s="60"/>
      <c r="JA30" s="60"/>
      <c r="JB30" s="60"/>
      <c r="JC30" s="60"/>
      <c r="JD30" s="60"/>
      <c r="JE30" s="60"/>
      <c r="JF30" s="60"/>
      <c r="JG30" s="60"/>
      <c r="JH30" s="60"/>
      <c r="JI30" s="60"/>
      <c r="JJ30" s="60"/>
      <c r="JK30" s="60"/>
      <c r="JL30" s="60"/>
      <c r="JM30" s="60"/>
      <c r="JN30" s="60"/>
      <c r="JO30" s="60"/>
      <c r="JP30" s="60"/>
      <c r="JQ30" s="60"/>
      <c r="JR30" s="60"/>
      <c r="JS30" s="60"/>
      <c r="JT30" s="60"/>
      <c r="JU30" s="60"/>
      <c r="JV30" s="60"/>
      <c r="JW30" s="60"/>
      <c r="JX30" s="60"/>
      <c r="JY30" s="60"/>
      <c r="JZ30" s="60"/>
      <c r="KA30" s="60"/>
      <c r="KB30" s="60"/>
      <c r="KC30" s="60"/>
      <c r="KD30" s="60"/>
      <c r="KE30" s="60"/>
      <c r="KF30" s="60"/>
      <c r="KG30" s="60"/>
      <c r="KH30" s="60"/>
      <c r="KI30" s="60"/>
      <c r="KJ30" s="60"/>
      <c r="KK30" s="60"/>
      <c r="KL30" s="60"/>
      <c r="KM30" s="60"/>
      <c r="KN30" s="60"/>
      <c r="KO30" s="60"/>
      <c r="KP30" s="60"/>
      <c r="KQ30" s="60"/>
      <c r="KR30" s="60"/>
      <c r="KS30" s="60"/>
      <c r="KT30" s="60"/>
      <c r="KU30" s="60"/>
      <c r="KV30" s="60"/>
      <c r="KW30" s="60"/>
      <c r="KX30" s="60"/>
      <c r="KY30" s="60"/>
      <c r="KZ30" s="60"/>
      <c r="LA30" s="60"/>
      <c r="LB30" s="60"/>
      <c r="LC30" s="60"/>
      <c r="LD30" s="60"/>
      <c r="LE30" s="60"/>
      <c r="LF30" s="60"/>
      <c r="LG30" s="60"/>
      <c r="LH30" s="60"/>
      <c r="LI30" s="60"/>
      <c r="LJ30" s="60"/>
      <c r="LK30" s="60"/>
      <c r="LL30" s="60"/>
      <c r="LM30" s="60"/>
      <c r="LN30" s="60"/>
      <c r="LO30" s="60"/>
      <c r="LP30" s="60"/>
      <c r="LQ30" s="60"/>
      <c r="LR30" s="60"/>
      <c r="LS30" s="60"/>
      <c r="LT30" s="60"/>
      <c r="LU30" s="60"/>
    </row>
    <row r="31" spans="3:333" ht="15.75" x14ac:dyDescent="0.25">
      <c r="D31" s="42" t="s">
        <v>74</v>
      </c>
      <c r="E31" s="53"/>
      <c r="F31" s="61">
        <f>IF(SUMIFS('исх данные'!$D:$D,'исх данные'!$B:$B,Финмодель!$D31,'исх данные'!$F:$F,Финмодель!F$4,'исх данные'!$G:$G,Финмодель!F$5)&gt;0,-SUMIFS('исх данные'!$D:$D,'исх данные'!$B:$B,Финмодель!$D31,'исх данные'!$F:$F,Финмодель!F$4,'исх данные'!$G:$G,Финмодель!F$5),E31)</f>
        <v>0</v>
      </c>
      <c r="G31" s="61">
        <f>IF(SUMIFS('исх данные'!$D:$D,'исх данные'!$B:$B,Финмодель!$D31,'исх данные'!$F:$F,Финмодель!G$4,'исх данные'!$G:$G,Финмодель!G$5)&gt;0,-SUMIFS('исх данные'!$D:$D,'исх данные'!$B:$B,Финмодель!$D31,'исх данные'!$F:$F,Финмодель!G$4,'исх данные'!$G:$G,Финмодель!G$5),F31)</f>
        <v>0</v>
      </c>
      <c r="H31" s="61">
        <f>IF(SUMIFS('исх данные'!$D:$D,'исх данные'!$B:$B,Финмодель!$D31,'исх данные'!$F:$F,Финмодель!H$4,'исх данные'!$G:$G,Финмодель!H$5)&gt;0,-SUMIFS('исх данные'!$D:$D,'исх данные'!$B:$B,Финмодель!$D31,'исх данные'!$F:$F,Финмодель!H$4,'исх данные'!$G:$G,Финмодель!H$5),G31)</f>
        <v>0</v>
      </c>
      <c r="I31" s="61">
        <f>IF(SUMIFS('исх данные'!$D:$D,'исх данные'!$B:$B,Финмодель!$D31,'исх данные'!$F:$F,Финмодель!I$4,'исх данные'!$G:$G,Финмодель!I$5)&gt;0,-SUMIFS('исх данные'!$D:$D,'исх данные'!$B:$B,Финмодель!$D31,'исх данные'!$F:$F,Финмодель!I$4,'исх данные'!$G:$G,Финмодель!I$5),H31)</f>
        <v>0</v>
      </c>
      <c r="J31" s="61">
        <f>IF(SUMIFS('исх данные'!$D:$D,'исх данные'!$B:$B,Финмодель!$D31,'исх данные'!$F:$F,Финмодель!J$4,'исх данные'!$G:$G,Финмодель!J$5)&gt;0,-SUMIFS('исх данные'!$D:$D,'исх данные'!$B:$B,Финмодель!$D31,'исх данные'!$F:$F,Финмодель!J$4,'исх данные'!$G:$G,Финмодель!J$5),I31)</f>
        <v>0</v>
      </c>
      <c r="K31" s="61">
        <f>IF(SUMIFS('исх данные'!$D:$D,'исх данные'!$B:$B,Финмодель!$D31,'исх данные'!$F:$F,Финмодель!K$4,'исх данные'!$G:$G,Финмодель!K$5)&gt;0,-SUMIFS('исх данные'!$D:$D,'исх данные'!$B:$B,Финмодель!$D31,'исх данные'!$F:$F,Финмодель!K$4,'исх данные'!$G:$G,Финмодель!K$5),J31)</f>
        <v>0</v>
      </c>
      <c r="L31" s="61">
        <f>IF(SUMIFS('исх данные'!$D:$D,'исх данные'!$B:$B,Финмодель!$D31,'исх данные'!$F:$F,Финмодель!L$4,'исх данные'!$G:$G,Финмодель!L$5)&gt;0,-SUMIFS('исх данные'!$D:$D,'исх данные'!$B:$B,Финмодель!$D31,'исх данные'!$F:$F,Финмодель!L$4,'исх данные'!$G:$G,Финмодель!L$5),K31)</f>
        <v>0</v>
      </c>
      <c r="M31" s="61">
        <f>IF(SUMIFS('исх данные'!$D:$D,'исх данные'!$B:$B,Финмодель!$D31,'исх данные'!$F:$F,Финмодель!M$4,'исх данные'!$G:$G,Финмодель!M$5)&gt;0,-SUMIFS('исх данные'!$D:$D,'исх данные'!$B:$B,Финмодель!$D31,'исх данные'!$F:$F,Финмодель!M$4,'исх данные'!$G:$G,Финмодель!M$5),L31)</f>
        <v>0</v>
      </c>
      <c r="N31" s="61">
        <f>IF(SUMIFS('исх данные'!$D:$D,'исх данные'!$B:$B,Финмодель!$D31,'исх данные'!$F:$F,Финмодель!N$4,'исх данные'!$G:$G,Финмодель!N$5)&gt;0,-SUMIFS('исх данные'!$D:$D,'исх данные'!$B:$B,Финмодель!$D31,'исх данные'!$F:$F,Финмодель!N$4,'исх данные'!$G:$G,Финмодель!N$5),M31)</f>
        <v>-13700</v>
      </c>
      <c r="O31" s="61">
        <f>IF(SUMIFS('исх данные'!$D:$D,'исх данные'!$B:$B,Финмодель!$D31,'исх данные'!$F:$F,Финмодель!O$4,'исх данные'!$G:$G,Финмодель!O$5)&gt;0,-SUMIFS('исх данные'!$D:$D,'исх данные'!$B:$B,Финмодель!$D31,'исх данные'!$F:$F,Финмодель!O$4,'исх данные'!$G:$G,Финмодель!O$5),N31)</f>
        <v>-13700</v>
      </c>
      <c r="P31" s="61">
        <f>IF(SUMIFS('исх данные'!$D:$D,'исх данные'!$B:$B,Финмодель!$D31,'исх данные'!$F:$F,Финмодель!P$4,'исх данные'!$G:$G,Финмодель!P$5)&gt;0,-SUMIFS('исх данные'!$D:$D,'исх данные'!$B:$B,Финмодель!$D31,'исх данные'!$F:$F,Финмодель!P$4,'исх данные'!$G:$G,Финмодель!P$5),O31)</f>
        <v>-13700</v>
      </c>
      <c r="Q31" s="61">
        <f>IF(SUMIFS('исх данные'!$D:$D,'исх данные'!$B:$B,Финмодель!$D31,'исх данные'!$F:$F,Финмодель!Q$4,'исх данные'!$G:$G,Финмодель!Q$5)&gt;0,-SUMIFS('исх данные'!$D:$D,'исх данные'!$B:$B,Финмодель!$D31,'исх данные'!$F:$F,Финмодель!Q$4,'исх данные'!$G:$G,Финмодель!Q$5),P31)</f>
        <v>-13700</v>
      </c>
      <c r="R31" s="61">
        <f>IF(SUMIFS('исх данные'!$D:$D,'исх данные'!$B:$B,Финмодель!$D31,'исх данные'!$F:$F,Финмодель!R$4,'исх данные'!$G:$G,Финмодель!R$5)&gt;0,-SUMIFS('исх данные'!$D:$D,'исх данные'!$B:$B,Финмодель!$D31,'исх данные'!$F:$F,Финмодель!R$4,'исх данные'!$G:$G,Финмодель!R$5),Q31)</f>
        <v>-13700</v>
      </c>
      <c r="S31" s="61">
        <f>IF(SUMIFS('исх данные'!$D:$D,'исх данные'!$B:$B,Финмодель!$D31,'исх данные'!$F:$F,Финмодель!S$4,'исх данные'!$G:$G,Финмодель!S$5)&gt;0,-SUMIFS('исх данные'!$D:$D,'исх данные'!$B:$B,Финмодель!$D31,'исх данные'!$F:$F,Финмодель!S$4,'исх данные'!$G:$G,Финмодель!S$5),R31)</f>
        <v>-13700</v>
      </c>
      <c r="T31" s="61">
        <f>IF(SUMIFS('исх данные'!$D:$D,'исх данные'!$B:$B,Финмодель!$D31,'исх данные'!$F:$F,Финмодель!T$4,'исх данные'!$G:$G,Финмодель!T$5)&gt;0,-SUMIFS('исх данные'!$D:$D,'исх данные'!$B:$B,Финмодель!$D31,'исх данные'!$F:$F,Финмодель!T$4,'исх данные'!$G:$G,Финмодель!T$5),S31)</f>
        <v>-20000</v>
      </c>
      <c r="U31" s="61">
        <f>IF(SUMIFS('исх данные'!$D:$D,'исх данные'!$B:$B,Финмодель!$D31,'исх данные'!$F:$F,Финмодель!U$4,'исх данные'!$G:$G,Финмодель!U$5)&gt;0,-SUMIFS('исх данные'!$D:$D,'исх данные'!$B:$B,Финмодель!$D31,'исх данные'!$F:$F,Финмодель!U$4,'исх данные'!$G:$G,Финмодель!U$5),T31)</f>
        <v>-20000</v>
      </c>
      <c r="V31" s="61">
        <f>IF(SUMIFS('исх данные'!$D:$D,'исх данные'!$B:$B,Финмодель!$D31,'исх данные'!$F:$F,Финмодель!V$4,'исх данные'!$G:$G,Финмодель!V$5)&gt;0,-SUMIFS('исх данные'!$D:$D,'исх данные'!$B:$B,Финмодель!$D31,'исх данные'!$F:$F,Финмодель!V$4,'исх данные'!$G:$G,Финмодель!V$5),U31)</f>
        <v>-20000</v>
      </c>
      <c r="W31" s="61">
        <f>IF(SUMIFS('исх данные'!$D:$D,'исх данные'!$B:$B,Финмодель!$D31,'исх данные'!$F:$F,Финмодель!W$4,'исх данные'!$G:$G,Финмодель!W$5)&gt;0,-SUMIFS('исх данные'!$D:$D,'исх данные'!$B:$B,Финмодель!$D31,'исх данные'!$F:$F,Финмодель!W$4,'исх данные'!$G:$G,Финмодель!W$5),V31)</f>
        <v>-20000</v>
      </c>
      <c r="X31" s="61">
        <f>IF(SUMIFS('исх данные'!$D:$D,'исх данные'!$B:$B,Финмодель!$D31,'исх данные'!$F:$F,Финмодель!X$4,'исх данные'!$G:$G,Финмодель!X$5)&gt;0,-SUMIFS('исх данные'!$D:$D,'исх данные'!$B:$B,Финмодель!$D31,'исх данные'!$F:$F,Финмодель!X$4,'исх данные'!$G:$G,Финмодель!X$5),W31)</f>
        <v>-20000</v>
      </c>
      <c r="Y31" s="61">
        <f>IF(SUMIFS('исх данные'!$D:$D,'исх данные'!$B:$B,Финмодель!$D31,'исх данные'!$F:$F,Финмодель!Y$4,'исх данные'!$G:$G,Финмодель!Y$5)&gt;0,-SUMIFS('исх данные'!$D:$D,'исх данные'!$B:$B,Финмодель!$D31,'исх данные'!$F:$F,Финмодель!Y$4,'исх данные'!$G:$G,Финмодель!Y$5),X31)</f>
        <v>-20000</v>
      </c>
      <c r="Z31" s="61">
        <f>IF(SUMIFS('исх данные'!$D:$D,'исх данные'!$B:$B,Финмодель!$D31,'исх данные'!$F:$F,Финмодель!Z$4,'исх данные'!$G:$G,Финмодель!Z$5)&gt;0,-SUMIFS('исх данные'!$D:$D,'исх данные'!$B:$B,Финмодель!$D31,'исх данные'!$F:$F,Финмодель!Z$4,'исх данные'!$G:$G,Финмодель!Z$5),Y31)</f>
        <v>-20000</v>
      </c>
      <c r="AA31" s="61">
        <f>IF(SUMIFS('исх данные'!$D:$D,'исх данные'!$B:$B,Финмодель!$D31,'исх данные'!$F:$F,Финмодель!AA$4,'исх данные'!$G:$G,Финмодель!AA$5)&gt;0,-SUMIFS('исх данные'!$D:$D,'исх данные'!$B:$B,Финмодель!$D31,'исх данные'!$F:$F,Финмодель!AA$4,'исх данные'!$G:$G,Финмодель!AA$5),Z31)</f>
        <v>-20000</v>
      </c>
      <c r="AB31" s="61">
        <f>IF(SUMIFS('исх данные'!$D:$D,'исх данные'!$B:$B,Финмодель!$D31,'исх данные'!$F:$F,Финмодель!AB$4,'исх данные'!$G:$G,Финмодель!AB$5)&gt;0,-SUMIFS('исх данные'!$D:$D,'исх данные'!$B:$B,Финмодель!$D31,'исх данные'!$F:$F,Финмодель!AB$4,'исх данные'!$G:$G,Финмодель!AB$5),AA31)</f>
        <v>-20000</v>
      </c>
      <c r="AC31" s="61">
        <f>IF(SUMIFS('исх данные'!$D:$D,'исх данные'!$B:$B,Финмодель!$D31,'исх данные'!$F:$F,Финмодель!AC$4,'исх данные'!$G:$G,Финмодель!AC$5)&gt;0,-SUMIFS('исх данные'!$D:$D,'исх данные'!$B:$B,Финмодель!$D31,'исх данные'!$F:$F,Финмодель!AC$4,'исх данные'!$G:$G,Финмодель!AC$5),AB31)</f>
        <v>-20000</v>
      </c>
      <c r="AD31" s="61">
        <f>IF(SUMIFS('исх данные'!$D:$D,'исх данные'!$B:$B,Финмодель!$D31,'исх данные'!$F:$F,Финмодель!AD$4,'исх данные'!$G:$G,Финмодель!AD$5)&gt;0,-SUMIFS('исх данные'!$D:$D,'исх данные'!$B:$B,Финмодель!$D31,'исх данные'!$F:$F,Финмодель!AD$4,'исх данные'!$G:$G,Финмодель!AD$5),AC31)</f>
        <v>-20000</v>
      </c>
      <c r="AE31" s="61">
        <f>IF(SUMIFS('исх данные'!$D:$D,'исх данные'!$B:$B,Финмодель!$D31,'исх данные'!$F:$F,Финмодель!AE$4,'исх данные'!$G:$G,Финмодель!AE$5)&gt;0,-SUMIFS('исх данные'!$D:$D,'исх данные'!$B:$B,Финмодель!$D31,'исх данные'!$F:$F,Финмодель!AE$4,'исх данные'!$G:$G,Финмодель!AE$5),AD31)</f>
        <v>-20000</v>
      </c>
      <c r="AF31" s="61">
        <f>IF(SUMIFS('исх данные'!$D:$D,'исх данные'!$B:$B,Финмодель!$D31,'исх данные'!$F:$F,Финмодель!AF$4,'исх данные'!$G:$G,Финмодель!AF$5)&gt;0,-SUMIFS('исх данные'!$D:$D,'исх данные'!$B:$B,Финмодель!$D31,'исх данные'!$F:$F,Финмодель!AF$4,'исх данные'!$G:$G,Финмодель!AF$5),AE31)</f>
        <v>-20000</v>
      </c>
      <c r="AG31" s="61">
        <f>IF(SUMIFS('исх данные'!$D:$D,'исх данные'!$B:$B,Финмодель!$D31,'исх данные'!$F:$F,Финмодель!AG$4,'исх данные'!$G:$G,Финмодель!AG$5)&gt;0,-SUMIFS('исх данные'!$D:$D,'исх данные'!$B:$B,Финмодель!$D31,'исх данные'!$F:$F,Финмодель!AG$4,'исх данные'!$G:$G,Финмодель!AG$5),AF31)</f>
        <v>-20000</v>
      </c>
      <c r="AH31" s="61">
        <f>IF(SUMIFS('исх данные'!$D:$D,'исх данные'!$B:$B,Финмодель!$D31,'исх данные'!$F:$F,Финмодель!AH$4,'исх данные'!$G:$G,Финмодель!AH$5)&gt;0,-SUMIFS('исх данные'!$D:$D,'исх данные'!$B:$B,Финмодель!$D31,'исх данные'!$F:$F,Финмодель!AH$4,'исх данные'!$G:$G,Финмодель!AH$5),AG31)</f>
        <v>-20000</v>
      </c>
      <c r="AI31" s="61">
        <f>IF(SUMIFS('исх данные'!$D:$D,'исх данные'!$B:$B,Финмодель!$D31,'исх данные'!$F:$F,Финмодель!AI$4,'исх данные'!$G:$G,Финмодель!AI$5)&gt;0,-SUMIFS('исх данные'!$D:$D,'исх данные'!$B:$B,Финмодель!$D31,'исх данные'!$F:$F,Финмодель!AI$4,'исх данные'!$G:$G,Финмодель!AI$5),AH31)</f>
        <v>-20000</v>
      </c>
      <c r="AJ31" s="61">
        <f>IF(SUMIFS('исх данные'!$D:$D,'исх данные'!$B:$B,Финмодель!$D31,'исх данные'!$F:$F,Финмодель!AJ$4,'исх данные'!$G:$G,Финмодель!AJ$5)&gt;0,-SUMIFS('исх данные'!$D:$D,'исх данные'!$B:$B,Финмодель!$D31,'исх данные'!$F:$F,Финмодель!AJ$4,'исх данные'!$G:$G,Финмодель!AJ$5),AI31)</f>
        <v>-20000</v>
      </c>
      <c r="AK31" s="61">
        <f>IF(SUMIFS('исх данные'!$D:$D,'исх данные'!$B:$B,Финмодель!$D31,'исх данные'!$F:$F,Финмодель!AK$4,'исх данные'!$G:$G,Финмодель!AK$5)&gt;0,-SUMIFS('исх данные'!$D:$D,'исх данные'!$B:$B,Финмодель!$D31,'исх данные'!$F:$F,Финмодель!AK$4,'исх данные'!$G:$G,Финмодель!AK$5),AJ31)</f>
        <v>-20000</v>
      </c>
      <c r="AL31" s="61">
        <f>IF(SUMIFS('исх данные'!$D:$D,'исх данные'!$B:$B,Финмодель!$D31,'исх данные'!$F:$F,Финмодель!AL$4,'исх данные'!$G:$G,Финмодель!AL$5)&gt;0,-SUMIFS('исх данные'!$D:$D,'исх данные'!$B:$B,Финмодель!$D31,'исх данные'!$F:$F,Финмодель!AL$4,'исх данные'!$G:$G,Финмодель!AL$5),AK31)</f>
        <v>-20000</v>
      </c>
      <c r="AM31" s="61">
        <f>IF(SUMIFS('исх данные'!$D:$D,'исх данные'!$B:$B,Финмодель!$D31,'исх данные'!$F:$F,Финмодель!AM$4,'исх данные'!$G:$G,Финмодель!AM$5)&gt;0,-SUMIFS('исх данные'!$D:$D,'исх данные'!$B:$B,Финмодель!$D31,'исх данные'!$F:$F,Финмодель!AM$4,'исх данные'!$G:$G,Финмодель!AM$5),AL31)</f>
        <v>-20000</v>
      </c>
      <c r="AN31" s="61">
        <f>IF(SUMIFS('исх данные'!$D:$D,'исх данные'!$B:$B,Финмодель!$D31,'исх данные'!$F:$F,Финмодель!AN$4,'исх данные'!$G:$G,Финмодель!AN$5)&gt;0,-SUMIFS('исх данные'!$D:$D,'исх данные'!$B:$B,Финмодель!$D31,'исх данные'!$F:$F,Финмодель!AN$4,'исх данные'!$G:$G,Финмодель!AN$5),AM31)</f>
        <v>-20000</v>
      </c>
      <c r="AO31" s="61">
        <f>IF(SUMIFS('исх данные'!$D:$D,'исх данные'!$B:$B,Финмодель!$D31,'исх данные'!$F:$F,Финмодель!AO$4,'исх данные'!$G:$G,Финмодель!AO$5)&gt;0,-SUMIFS('исх данные'!$D:$D,'исх данные'!$B:$B,Финмодель!$D31,'исх данные'!$F:$F,Финмодель!AO$4,'исх данные'!$G:$G,Финмодель!AO$5),AN31)</f>
        <v>-20000</v>
      </c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</row>
    <row r="32" spans="3:333" ht="15.75" x14ac:dyDescent="0.25">
      <c r="E32" s="53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</row>
    <row r="33" spans="1:333" ht="15.75" x14ac:dyDescent="0.25">
      <c r="D33" s="42" t="s">
        <v>73</v>
      </c>
      <c r="E33" s="53"/>
      <c r="F33" s="61">
        <f>IF(SUMIFS('исх данные'!$D:$D,'исх данные'!$B:$B,Финмодель!$D33,'исх данные'!$F:$F,Финмодель!F$4,'исх данные'!$G:$G,Финмодель!F$5)&gt;0,-SUMIFS('исх данные'!$D:$D,'исх данные'!$B:$B,Финмодель!$D33,'исх данные'!$F:$F,Финмодель!F$4,'исх данные'!$G:$G,Финмодель!F$5),E33)</f>
        <v>0</v>
      </c>
      <c r="G33" s="61">
        <f>IF(SUMIFS('исх данные'!$D:$D,'исх данные'!$B:$B,Финмодель!$D33,'исх данные'!$F:$F,Финмодель!G$4,'исх данные'!$G:$G,Финмодель!G$5)&gt;0,-SUMIFS('исх данные'!$D:$D,'исх данные'!$B:$B,Финмодель!$D33,'исх данные'!$F:$F,Финмодель!G$4,'исх данные'!$G:$G,Финмодель!G$5),F33)</f>
        <v>0</v>
      </c>
      <c r="H33" s="61">
        <f>IF(SUMIFS('исх данные'!$D:$D,'исх данные'!$B:$B,Финмодель!$D33,'исх данные'!$F:$F,Финмодель!H$4,'исх данные'!$G:$G,Финмодель!H$5)&gt;0,-SUMIFS('исх данные'!$D:$D,'исх данные'!$B:$B,Финмодель!$D33,'исх данные'!$F:$F,Финмодель!H$4,'исх данные'!$G:$G,Финмодель!H$5),G33)</f>
        <v>0</v>
      </c>
      <c r="I33" s="61">
        <f>IF(SUMIFS('исх данные'!$D:$D,'исх данные'!$B:$B,Финмодель!$D33,'исх данные'!$F:$F,Финмодель!I$4,'исх данные'!$G:$G,Финмодель!I$5)&gt;0,-SUMIFS('исх данные'!$D:$D,'исх данные'!$B:$B,Финмодель!$D33,'исх данные'!$F:$F,Финмодель!I$4,'исх данные'!$G:$G,Финмодель!I$5),H33)</f>
        <v>0</v>
      </c>
      <c r="J33" s="61">
        <f>IF(SUMIFS('исх данные'!$D:$D,'исх данные'!$B:$B,Финмодель!$D33,'исх данные'!$F:$F,Финмодель!J$4,'исх данные'!$G:$G,Финмодель!J$5)&gt;0,-SUMIFS('исх данные'!$D:$D,'исх данные'!$B:$B,Финмодель!$D33,'исх данные'!$F:$F,Финмодель!J$4,'исх данные'!$G:$G,Финмодель!J$5),I33)</f>
        <v>0</v>
      </c>
      <c r="K33" s="61">
        <f>IF(SUMIFS('исх данные'!$D:$D,'исх данные'!$B:$B,Финмодель!$D33,'исх данные'!$F:$F,Финмодель!K$4,'исх данные'!$G:$G,Финмодель!K$5)&gt;0,-SUMIFS('исх данные'!$D:$D,'исх данные'!$B:$B,Финмодель!$D33,'исх данные'!$F:$F,Финмодель!K$4,'исх данные'!$G:$G,Финмодель!K$5),J33)</f>
        <v>0</v>
      </c>
      <c r="L33" s="61">
        <f>IF(SUMIFS('исх данные'!$D:$D,'исх данные'!$B:$B,Финмодель!$D33,'исх данные'!$F:$F,Финмодель!L$4,'исх данные'!$G:$G,Финмодель!L$5)&gt;0,-SUMIFS('исх данные'!$D:$D,'исх данные'!$B:$B,Финмодель!$D33,'исх данные'!$F:$F,Финмодель!L$4,'исх данные'!$G:$G,Финмодель!L$5),K33)</f>
        <v>0</v>
      </c>
      <c r="M33" s="61">
        <f>IF(SUMIFS('исх данные'!$D:$D,'исх данные'!$B:$B,Финмодель!$D33,'исх данные'!$F:$F,Финмодель!M$4,'исх данные'!$G:$G,Финмодель!M$5)&gt;0,-SUMIFS('исх данные'!$D:$D,'исх данные'!$B:$B,Финмодель!$D33,'исх данные'!$F:$F,Финмодель!M$4,'исх данные'!$G:$G,Финмодель!M$5),L33)</f>
        <v>0</v>
      </c>
      <c r="N33" s="61">
        <f>IF(SUMIFS('исх данные'!$D:$D,'исх данные'!$B:$B,Финмодель!$D33,'исх данные'!$F:$F,Финмодель!N$4,'исх данные'!$G:$G,Финмодель!N$5)&gt;0,-SUMIFS('исх данные'!$D:$D,'исх данные'!$B:$B,Финмодель!$D33,'исх данные'!$F:$F,Финмодель!N$4,'исх данные'!$G:$G,Финмодель!N$5),M33)</f>
        <v>-150000</v>
      </c>
      <c r="O33" s="61">
        <f>IF(SUMIFS('исх данные'!$D:$D,'исх данные'!$B:$B,Финмодель!$D33,'исх данные'!$F:$F,Финмодель!O$4,'исх данные'!$G:$G,Финмодель!O$5)&gt;0,-SUMIFS('исх данные'!$D:$D,'исх данные'!$B:$B,Финмодель!$D33,'исх данные'!$F:$F,Финмодель!O$4,'исх данные'!$G:$G,Финмодель!O$5),N33)</f>
        <v>-150000</v>
      </c>
      <c r="P33" s="61">
        <f>IF(SUMIFS('исх данные'!$D:$D,'исх данные'!$B:$B,Финмодель!$D33,'исх данные'!$F:$F,Финмодель!P$4,'исх данные'!$G:$G,Финмодель!P$5)&gt;0,-SUMIFS('исх данные'!$D:$D,'исх данные'!$B:$B,Финмодель!$D33,'исх данные'!$F:$F,Финмодель!P$4,'исх данные'!$G:$G,Финмодель!P$5),O33)</f>
        <v>-150000</v>
      </c>
      <c r="Q33" s="61">
        <f>IF(SUMIFS('исх данные'!$D:$D,'исх данные'!$B:$B,Финмодель!$D33,'исх данные'!$F:$F,Финмодель!Q$4,'исх данные'!$G:$G,Финмодель!Q$5)&gt;0,-SUMIFS('исх данные'!$D:$D,'исх данные'!$B:$B,Финмодель!$D33,'исх данные'!$F:$F,Финмодель!Q$4,'исх данные'!$G:$G,Финмодель!Q$5),P33)</f>
        <v>-150000</v>
      </c>
      <c r="R33" s="61">
        <f>IF(SUMIFS('исх данные'!$D:$D,'исх данные'!$B:$B,Финмодель!$D33,'исх данные'!$F:$F,Финмодель!R$4,'исх данные'!$G:$G,Финмодель!R$5)&gt;0,-SUMIFS('исх данные'!$D:$D,'исх данные'!$B:$B,Финмодель!$D33,'исх данные'!$F:$F,Финмодель!R$4,'исх данные'!$G:$G,Финмодель!R$5),Q33)</f>
        <v>-150000</v>
      </c>
      <c r="S33" s="61">
        <f>IF(SUMIFS('исх данные'!$D:$D,'исх данные'!$B:$B,Финмодель!$D33,'исх данные'!$F:$F,Финмодель!S$4,'исх данные'!$G:$G,Финмодель!S$5)&gt;0,-SUMIFS('исх данные'!$D:$D,'исх данные'!$B:$B,Финмодель!$D33,'исх данные'!$F:$F,Финмодель!S$4,'исх данные'!$G:$G,Финмодель!S$5),R33)</f>
        <v>-150000</v>
      </c>
      <c r="T33" s="61">
        <f>IF(SUMIFS('исх данные'!$D:$D,'исх данные'!$B:$B,Финмодель!$D33,'исх данные'!$F:$F,Финмодель!T$4,'исх данные'!$G:$G,Финмодель!T$5)&gt;0,-SUMIFS('исх данные'!$D:$D,'исх данные'!$B:$B,Финмодель!$D33,'исх данные'!$F:$F,Финмодель!T$4,'исх данные'!$G:$G,Финмодель!T$5),S33)</f>
        <v>-150000</v>
      </c>
      <c r="U33" s="61">
        <f>IF(SUMIFS('исх данные'!$D:$D,'исх данные'!$B:$B,Финмодель!$D33,'исх данные'!$F:$F,Финмодель!U$4,'исх данные'!$G:$G,Финмодель!U$5)&gt;0,-SUMIFS('исх данные'!$D:$D,'исх данные'!$B:$B,Финмодель!$D33,'исх данные'!$F:$F,Финмодель!U$4,'исх данные'!$G:$G,Финмодель!U$5),T33)</f>
        <v>-150000</v>
      </c>
      <c r="V33" s="61">
        <f>IF(SUMIFS('исх данные'!$D:$D,'исх данные'!$B:$B,Финмодель!$D33,'исх данные'!$F:$F,Финмодель!V$4,'исх данные'!$G:$G,Финмодель!V$5)&gt;0,-SUMIFS('исх данные'!$D:$D,'исх данные'!$B:$B,Финмодель!$D33,'исх данные'!$F:$F,Финмодель!V$4,'исх данные'!$G:$G,Финмодель!V$5),U33)</f>
        <v>-150000</v>
      </c>
      <c r="W33" s="61">
        <f>IF(SUMIFS('исх данные'!$D:$D,'исх данные'!$B:$B,Финмодель!$D33,'исх данные'!$F:$F,Финмодель!W$4,'исх данные'!$G:$G,Финмодель!W$5)&gt;0,-SUMIFS('исх данные'!$D:$D,'исх данные'!$B:$B,Финмодель!$D33,'исх данные'!$F:$F,Финмодель!W$4,'исх данные'!$G:$G,Финмодель!W$5),V33)</f>
        <v>-150000</v>
      </c>
      <c r="X33" s="61">
        <f>IF(SUMIFS('исх данные'!$D:$D,'исх данные'!$B:$B,Финмодель!$D33,'исх данные'!$F:$F,Финмодель!X$4,'исх данные'!$G:$G,Финмодель!X$5)&gt;0,-SUMIFS('исх данные'!$D:$D,'исх данные'!$B:$B,Финмодель!$D33,'исх данные'!$F:$F,Финмодель!X$4,'исх данные'!$G:$G,Финмодель!X$5),W33)</f>
        <v>-150000</v>
      </c>
      <c r="Y33" s="61">
        <f>IF(SUMIFS('исх данные'!$D:$D,'исх данные'!$B:$B,Финмодель!$D33,'исх данные'!$F:$F,Финмодель!Y$4,'исх данные'!$G:$G,Финмодель!Y$5)&gt;0,-SUMIFS('исх данные'!$D:$D,'исх данные'!$B:$B,Финмодель!$D33,'исх данные'!$F:$F,Финмодель!Y$4,'исх данные'!$G:$G,Финмодель!Y$5),X33)</f>
        <v>-150000</v>
      </c>
      <c r="Z33" s="61">
        <f>IF(SUMIFS('исх данные'!$D:$D,'исх данные'!$B:$B,Финмодель!$D33,'исх данные'!$F:$F,Финмодель!Z$4,'исх данные'!$G:$G,Финмодель!Z$5)&gt;0,-SUMIFS('исх данные'!$D:$D,'исх данные'!$B:$B,Финмодель!$D33,'исх данные'!$F:$F,Финмодель!Z$4,'исх данные'!$G:$G,Финмодель!Z$5),Y33)</f>
        <v>-150000</v>
      </c>
      <c r="AA33" s="61">
        <f>IF(SUMIFS('исх данные'!$D:$D,'исх данные'!$B:$B,Финмодель!$D33,'исх данные'!$F:$F,Финмодель!AA$4,'исх данные'!$G:$G,Финмодель!AA$5)&gt;0,-SUMIFS('исх данные'!$D:$D,'исх данные'!$B:$B,Финмодель!$D33,'исх данные'!$F:$F,Финмодель!AA$4,'исх данные'!$G:$G,Финмодель!AA$5),Z33)</f>
        <v>-150000</v>
      </c>
      <c r="AB33" s="61">
        <f>IF(SUMIFS('исх данные'!$D:$D,'исх данные'!$B:$B,Финмодель!$D33,'исх данные'!$F:$F,Финмодель!AB$4,'исх данные'!$G:$G,Финмодель!AB$5)&gt;0,-SUMIFS('исх данные'!$D:$D,'исх данные'!$B:$B,Финмодель!$D33,'исх данные'!$F:$F,Финмодель!AB$4,'исх данные'!$G:$G,Финмодель!AB$5),AA33)</f>
        <v>-150000</v>
      </c>
      <c r="AC33" s="61">
        <f>IF(SUMIFS('исх данные'!$D:$D,'исх данные'!$B:$B,Финмодель!$D33,'исх данные'!$F:$F,Финмодель!AC$4,'исх данные'!$G:$G,Финмодель!AC$5)&gt;0,-SUMIFS('исх данные'!$D:$D,'исх данные'!$B:$B,Финмодель!$D33,'исх данные'!$F:$F,Финмодель!AC$4,'исх данные'!$G:$G,Финмодель!AC$5),AB33)</f>
        <v>-150000</v>
      </c>
      <c r="AD33" s="61">
        <f>IF(SUMIFS('исх данные'!$D:$D,'исх данные'!$B:$B,Финмодель!$D33,'исх данные'!$F:$F,Финмодель!AD$4,'исх данные'!$G:$G,Финмодель!AD$5)&gt;0,-SUMIFS('исх данные'!$D:$D,'исх данные'!$B:$B,Финмодель!$D33,'исх данные'!$F:$F,Финмодель!AD$4,'исх данные'!$G:$G,Финмодель!AD$5),AC33)</f>
        <v>-150000</v>
      </c>
      <c r="AE33" s="61">
        <f>IF(SUMIFS('исх данные'!$D:$D,'исх данные'!$B:$B,Финмодель!$D33,'исх данные'!$F:$F,Финмодель!AE$4,'исх данные'!$G:$G,Финмодель!AE$5)&gt;0,-SUMIFS('исх данные'!$D:$D,'исх данные'!$B:$B,Финмодель!$D33,'исх данные'!$F:$F,Финмодель!AE$4,'исх данные'!$G:$G,Финмодель!AE$5),AD33)</f>
        <v>-150000</v>
      </c>
      <c r="AF33" s="61">
        <f>IF(SUMIFS('исх данные'!$D:$D,'исх данные'!$B:$B,Финмодель!$D33,'исх данные'!$F:$F,Финмодель!AF$4,'исх данные'!$G:$G,Финмодель!AF$5)&gt;0,-SUMIFS('исх данные'!$D:$D,'исх данные'!$B:$B,Финмодель!$D33,'исх данные'!$F:$F,Финмодель!AF$4,'исх данные'!$G:$G,Финмодель!AF$5),AE33)</f>
        <v>-150000</v>
      </c>
      <c r="AG33" s="61">
        <f>IF(SUMIFS('исх данные'!$D:$D,'исх данные'!$B:$B,Финмодель!$D33,'исх данные'!$F:$F,Финмодель!AG$4,'исх данные'!$G:$G,Финмодель!AG$5)&gt;0,-SUMIFS('исх данные'!$D:$D,'исх данные'!$B:$B,Финмодель!$D33,'исх данные'!$F:$F,Финмодель!AG$4,'исх данные'!$G:$G,Финмодель!AG$5),AF33)</f>
        <v>-150000</v>
      </c>
      <c r="AH33" s="61">
        <f>IF(SUMIFS('исх данные'!$D:$D,'исх данные'!$B:$B,Финмодель!$D33,'исх данные'!$F:$F,Финмодель!AH$4,'исх данные'!$G:$G,Финмодель!AH$5)&gt;0,-SUMIFS('исх данные'!$D:$D,'исх данные'!$B:$B,Финмодель!$D33,'исх данные'!$F:$F,Финмодель!AH$4,'исх данные'!$G:$G,Финмодель!AH$5),AG33)</f>
        <v>-150000</v>
      </c>
      <c r="AI33" s="61">
        <f>IF(SUMIFS('исх данные'!$D:$D,'исх данные'!$B:$B,Финмодель!$D33,'исх данные'!$F:$F,Финмодель!AI$4,'исх данные'!$G:$G,Финмодель!AI$5)&gt;0,-SUMIFS('исх данные'!$D:$D,'исх данные'!$B:$B,Финмодель!$D33,'исх данные'!$F:$F,Финмодель!AI$4,'исх данные'!$G:$G,Финмодель!AI$5),AH33)</f>
        <v>-150000</v>
      </c>
      <c r="AJ33" s="61">
        <f>IF(SUMIFS('исх данные'!$D:$D,'исх данные'!$B:$B,Финмодель!$D33,'исх данные'!$F:$F,Финмодель!AJ$4,'исх данные'!$G:$G,Финмодель!AJ$5)&gt;0,-SUMIFS('исх данные'!$D:$D,'исх данные'!$B:$B,Финмодель!$D33,'исх данные'!$F:$F,Финмодель!AJ$4,'исх данные'!$G:$G,Финмодель!AJ$5),AI33)</f>
        <v>-150000</v>
      </c>
      <c r="AK33" s="61">
        <f>IF(SUMIFS('исх данные'!$D:$D,'исх данные'!$B:$B,Финмодель!$D33,'исх данные'!$F:$F,Финмодель!AK$4,'исх данные'!$G:$G,Финмодель!AK$5)&gt;0,-SUMIFS('исх данные'!$D:$D,'исх данные'!$B:$B,Финмодель!$D33,'исх данные'!$F:$F,Финмодель!AK$4,'исх данные'!$G:$G,Финмодель!AK$5),AJ33)</f>
        <v>-150000</v>
      </c>
      <c r="AL33" s="61">
        <f>IF(SUMIFS('исх данные'!$D:$D,'исх данные'!$B:$B,Финмодель!$D33,'исх данные'!$F:$F,Финмодель!AL$4,'исх данные'!$G:$G,Финмодель!AL$5)&gt;0,-SUMIFS('исх данные'!$D:$D,'исх данные'!$B:$B,Финмодель!$D33,'исх данные'!$F:$F,Финмодель!AL$4,'исх данные'!$G:$G,Финмодель!AL$5),AK33)</f>
        <v>-150000</v>
      </c>
      <c r="AM33" s="61">
        <f>IF(SUMIFS('исх данные'!$D:$D,'исх данные'!$B:$B,Финмодель!$D33,'исх данные'!$F:$F,Финмодель!AM$4,'исх данные'!$G:$G,Финмодель!AM$5)&gt;0,-SUMIFS('исх данные'!$D:$D,'исх данные'!$B:$B,Финмодель!$D33,'исх данные'!$F:$F,Финмодель!AM$4,'исх данные'!$G:$G,Финмодель!AM$5),AL33)</f>
        <v>-150000</v>
      </c>
      <c r="AN33" s="61">
        <f>IF(SUMIFS('исх данные'!$D:$D,'исх данные'!$B:$B,Финмодель!$D33,'исх данные'!$F:$F,Финмодель!AN$4,'исх данные'!$G:$G,Финмодель!AN$5)&gt;0,-SUMIFS('исх данные'!$D:$D,'исх данные'!$B:$B,Финмодель!$D33,'исх данные'!$F:$F,Финмодель!AN$4,'исх данные'!$G:$G,Финмодель!AN$5),AM33)</f>
        <v>-150000</v>
      </c>
      <c r="AO33" s="61">
        <f>IF(SUMIFS('исх данные'!$D:$D,'исх данные'!$B:$B,Финмодель!$D33,'исх данные'!$F:$F,Финмодель!AO$4,'исх данные'!$G:$G,Финмодель!AO$5)&gt;0,-SUMIFS('исх данные'!$D:$D,'исх данные'!$B:$B,Финмодель!$D33,'исх данные'!$F:$F,Финмодель!AO$4,'исх данные'!$G:$G,Финмодель!AO$5),AN33)</f>
        <v>-150000</v>
      </c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0"/>
      <c r="IV33" s="60"/>
      <c r="IW33" s="60"/>
      <c r="IX33" s="60"/>
      <c r="IY33" s="60"/>
      <c r="IZ33" s="60"/>
      <c r="JA33" s="60"/>
      <c r="JB33" s="60"/>
      <c r="JC33" s="60"/>
      <c r="JD33" s="60"/>
      <c r="JE33" s="60"/>
      <c r="JF33" s="60"/>
      <c r="JG33" s="60"/>
      <c r="JH33" s="60"/>
      <c r="JI33" s="60"/>
      <c r="JJ33" s="60"/>
      <c r="JK33" s="60"/>
      <c r="JL33" s="60"/>
      <c r="JM33" s="60"/>
      <c r="JN33" s="60"/>
      <c r="JO33" s="60"/>
      <c r="JP33" s="60"/>
      <c r="JQ33" s="60"/>
      <c r="JR33" s="60"/>
      <c r="JS33" s="60"/>
      <c r="JT33" s="60"/>
      <c r="JU33" s="60"/>
      <c r="JV33" s="60"/>
      <c r="JW33" s="60"/>
      <c r="JX33" s="60"/>
      <c r="JY33" s="60"/>
      <c r="JZ33" s="60"/>
      <c r="KA33" s="60"/>
      <c r="KB33" s="60"/>
      <c r="KC33" s="60"/>
      <c r="KD33" s="60"/>
      <c r="KE33" s="60"/>
      <c r="KF33" s="60"/>
      <c r="KG33" s="60"/>
      <c r="KH33" s="60"/>
      <c r="KI33" s="60"/>
      <c r="KJ33" s="60"/>
      <c r="KK33" s="60"/>
      <c r="KL33" s="60"/>
      <c r="KM33" s="60"/>
      <c r="KN33" s="60"/>
      <c r="KO33" s="60"/>
      <c r="KP33" s="60"/>
      <c r="KQ33" s="60"/>
      <c r="KR33" s="60"/>
      <c r="KS33" s="60"/>
      <c r="KT33" s="60"/>
      <c r="KU33" s="60"/>
      <c r="KV33" s="60"/>
      <c r="KW33" s="60"/>
      <c r="KX33" s="60"/>
      <c r="KY33" s="60"/>
      <c r="KZ33" s="60"/>
      <c r="LA33" s="60"/>
      <c r="LB33" s="60"/>
      <c r="LC33" s="60"/>
      <c r="LD33" s="60"/>
      <c r="LE33" s="60"/>
      <c r="LF33" s="60"/>
      <c r="LG33" s="60"/>
      <c r="LH33" s="60"/>
      <c r="LI33" s="60"/>
      <c r="LJ33" s="60"/>
      <c r="LK33" s="60"/>
      <c r="LL33" s="60"/>
      <c r="LM33" s="60"/>
      <c r="LN33" s="60"/>
      <c r="LO33" s="60"/>
      <c r="LP33" s="60"/>
      <c r="LQ33" s="60"/>
      <c r="LR33" s="60"/>
      <c r="LS33" s="60"/>
      <c r="LT33" s="60"/>
      <c r="LU33" s="60"/>
    </row>
    <row r="34" spans="1:333" ht="15.75" x14ac:dyDescent="0.25">
      <c r="E34" s="53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0"/>
      <c r="IV34" s="60"/>
      <c r="IW34" s="60"/>
      <c r="IX34" s="60"/>
      <c r="IY34" s="60"/>
      <c r="IZ34" s="60"/>
      <c r="JA34" s="60"/>
      <c r="JB34" s="60"/>
      <c r="JC34" s="60"/>
      <c r="JD34" s="60"/>
      <c r="JE34" s="60"/>
      <c r="JF34" s="60"/>
      <c r="JG34" s="60"/>
      <c r="JH34" s="60"/>
      <c r="JI34" s="60"/>
      <c r="JJ34" s="60"/>
      <c r="JK34" s="60"/>
      <c r="JL34" s="60"/>
      <c r="JM34" s="60"/>
      <c r="JN34" s="60"/>
      <c r="JO34" s="60"/>
      <c r="JP34" s="60"/>
      <c r="JQ34" s="60"/>
      <c r="JR34" s="60"/>
      <c r="JS34" s="60"/>
      <c r="JT34" s="60"/>
      <c r="JU34" s="60"/>
      <c r="JV34" s="60"/>
      <c r="JW34" s="60"/>
      <c r="JX34" s="60"/>
      <c r="JY34" s="60"/>
      <c r="JZ34" s="60"/>
      <c r="KA34" s="60"/>
      <c r="KB34" s="60"/>
      <c r="KC34" s="60"/>
      <c r="KD34" s="60"/>
      <c r="KE34" s="60"/>
      <c r="KF34" s="60"/>
      <c r="KG34" s="60"/>
      <c r="KH34" s="60"/>
      <c r="KI34" s="60"/>
      <c r="KJ34" s="60"/>
      <c r="KK34" s="60"/>
      <c r="KL34" s="60"/>
      <c r="KM34" s="60"/>
      <c r="KN34" s="60"/>
      <c r="KO34" s="60"/>
      <c r="KP34" s="60"/>
      <c r="KQ34" s="60"/>
      <c r="KR34" s="60"/>
      <c r="KS34" s="60"/>
      <c r="KT34" s="60"/>
      <c r="KU34" s="60"/>
      <c r="KV34" s="60"/>
      <c r="KW34" s="60"/>
      <c r="KX34" s="60"/>
      <c r="KY34" s="60"/>
      <c r="KZ34" s="60"/>
      <c r="LA34" s="60"/>
      <c r="LB34" s="60"/>
      <c r="LC34" s="60"/>
      <c r="LD34" s="60"/>
      <c r="LE34" s="60"/>
      <c r="LF34" s="60"/>
      <c r="LG34" s="60"/>
      <c r="LH34" s="60"/>
      <c r="LI34" s="60"/>
      <c r="LJ34" s="60"/>
      <c r="LK34" s="60"/>
      <c r="LL34" s="60"/>
      <c r="LM34" s="60"/>
      <c r="LN34" s="60"/>
      <c r="LO34" s="60"/>
      <c r="LP34" s="60"/>
      <c r="LQ34" s="60"/>
      <c r="LR34" s="60"/>
      <c r="LS34" s="60"/>
      <c r="LT34" s="60"/>
      <c r="LU34" s="60"/>
    </row>
    <row r="35" spans="1:333" ht="15.75" x14ac:dyDescent="0.25">
      <c r="D35" s="51" t="s">
        <v>3</v>
      </c>
      <c r="E35" s="53"/>
      <c r="F35" s="63">
        <f t="shared" ref="F35:AO35" si="22">SUM(F23:F34)</f>
        <v>0</v>
      </c>
      <c r="G35" s="63">
        <f t="shared" si="22"/>
        <v>0</v>
      </c>
      <c r="H35" s="63">
        <f t="shared" si="22"/>
        <v>0</v>
      </c>
      <c r="I35" s="63">
        <f t="shared" si="22"/>
        <v>0</v>
      </c>
      <c r="J35" s="63">
        <f t="shared" si="22"/>
        <v>0</v>
      </c>
      <c r="K35" s="63">
        <f t="shared" si="22"/>
        <v>0</v>
      </c>
      <c r="L35" s="63">
        <f t="shared" si="22"/>
        <v>0</v>
      </c>
      <c r="M35" s="63">
        <f t="shared" si="22"/>
        <v>0</v>
      </c>
      <c r="N35" s="63">
        <f t="shared" si="22"/>
        <v>-337700</v>
      </c>
      <c r="O35" s="63">
        <f t="shared" si="22"/>
        <v>-337700</v>
      </c>
      <c r="P35" s="63">
        <f t="shared" si="22"/>
        <v>-337700</v>
      </c>
      <c r="Q35" s="63">
        <f t="shared" si="22"/>
        <v>-337700</v>
      </c>
      <c r="R35" s="63">
        <f t="shared" si="22"/>
        <v>-787700.0000001</v>
      </c>
      <c r="S35" s="63">
        <f t="shared" si="22"/>
        <v>-787700.0000001</v>
      </c>
      <c r="T35" s="63">
        <f t="shared" si="22"/>
        <v>-795000.0000001</v>
      </c>
      <c r="U35" s="63">
        <f t="shared" si="22"/>
        <v>-795000.0000001</v>
      </c>
      <c r="V35" s="63">
        <f t="shared" si="22"/>
        <v>-295000.00000011001</v>
      </c>
      <c r="W35" s="63">
        <f t="shared" si="22"/>
        <v>-295000.00000011001</v>
      </c>
      <c r="X35" s="63">
        <f t="shared" si="22"/>
        <v>-295000.00000011001</v>
      </c>
      <c r="Y35" s="63">
        <f t="shared" si="22"/>
        <v>-295000.00000011001</v>
      </c>
      <c r="Z35" s="63">
        <f t="shared" si="22"/>
        <v>-295000.00000011001</v>
      </c>
      <c r="AA35" s="63">
        <f t="shared" si="22"/>
        <v>-295000.00000011001</v>
      </c>
      <c r="AB35" s="63">
        <f t="shared" si="22"/>
        <v>-295000.00000011001</v>
      </c>
      <c r="AC35" s="63">
        <f t="shared" si="22"/>
        <v>-295000.00000011001</v>
      </c>
      <c r="AD35" s="63">
        <f t="shared" si="22"/>
        <v>-295000.00000011001</v>
      </c>
      <c r="AE35" s="63">
        <f t="shared" si="22"/>
        <v>-295000.00000011001</v>
      </c>
      <c r="AF35" s="63">
        <f t="shared" si="22"/>
        <v>-295000.00000011001</v>
      </c>
      <c r="AG35" s="63">
        <f t="shared" si="22"/>
        <v>-295000.00000011001</v>
      </c>
      <c r="AH35" s="63">
        <f t="shared" si="22"/>
        <v>-295000.00000011001</v>
      </c>
      <c r="AI35" s="63">
        <f t="shared" si="22"/>
        <v>-295000.00000011001</v>
      </c>
      <c r="AJ35" s="63">
        <f t="shared" si="22"/>
        <v>-295000.00000011001</v>
      </c>
      <c r="AK35" s="63">
        <f t="shared" si="22"/>
        <v>-295000.00000011001</v>
      </c>
      <c r="AL35" s="63">
        <f t="shared" si="22"/>
        <v>-295000.00000011001</v>
      </c>
      <c r="AM35" s="63">
        <f t="shared" si="22"/>
        <v>-295000.00000011001</v>
      </c>
      <c r="AN35" s="63">
        <f t="shared" si="22"/>
        <v>-295000.00000011001</v>
      </c>
      <c r="AO35" s="63">
        <f t="shared" si="22"/>
        <v>-295000.00000011001</v>
      </c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0"/>
      <c r="IV35" s="60"/>
      <c r="IW35" s="60"/>
      <c r="IX35" s="60"/>
      <c r="IY35" s="60"/>
      <c r="IZ35" s="60"/>
      <c r="JA35" s="60"/>
      <c r="JB35" s="60"/>
      <c r="JC35" s="60"/>
      <c r="JD35" s="60"/>
      <c r="JE35" s="60"/>
      <c r="JF35" s="60"/>
      <c r="JG35" s="60"/>
      <c r="JH35" s="60"/>
      <c r="JI35" s="60"/>
      <c r="JJ35" s="60"/>
      <c r="JK35" s="60"/>
      <c r="JL35" s="60"/>
      <c r="JM35" s="60"/>
      <c r="JN35" s="60"/>
      <c r="JO35" s="60"/>
      <c r="JP35" s="60"/>
      <c r="JQ35" s="60"/>
      <c r="JR35" s="60"/>
      <c r="JS35" s="60"/>
      <c r="JT35" s="60"/>
      <c r="JU35" s="60"/>
      <c r="JV35" s="60"/>
      <c r="JW35" s="60"/>
      <c r="JX35" s="60"/>
      <c r="JY35" s="60"/>
      <c r="JZ35" s="60"/>
      <c r="KA35" s="60"/>
      <c r="KB35" s="60"/>
      <c r="KC35" s="60"/>
      <c r="KD35" s="60"/>
      <c r="KE35" s="60"/>
      <c r="KF35" s="60"/>
      <c r="KG35" s="60"/>
      <c r="KH35" s="60"/>
      <c r="KI35" s="60"/>
      <c r="KJ35" s="60"/>
      <c r="KK35" s="60"/>
      <c r="KL35" s="60"/>
      <c r="KM35" s="60"/>
      <c r="KN35" s="60"/>
      <c r="KO35" s="60"/>
      <c r="KP35" s="60"/>
      <c r="KQ35" s="60"/>
      <c r="KR35" s="60"/>
      <c r="KS35" s="60"/>
      <c r="KT35" s="60"/>
      <c r="KU35" s="60"/>
      <c r="KV35" s="60"/>
      <c r="KW35" s="60"/>
      <c r="KX35" s="60"/>
      <c r="KY35" s="60"/>
      <c r="KZ35" s="60"/>
      <c r="LA35" s="60"/>
      <c r="LB35" s="60"/>
      <c r="LC35" s="60"/>
      <c r="LD35" s="60"/>
      <c r="LE35" s="60"/>
      <c r="LF35" s="60"/>
      <c r="LG35" s="60"/>
      <c r="LH35" s="60"/>
      <c r="LI35" s="60"/>
      <c r="LJ35" s="60"/>
      <c r="LK35" s="60"/>
      <c r="LL35" s="60"/>
      <c r="LM35" s="60"/>
      <c r="LN35" s="60"/>
      <c r="LO35" s="60"/>
      <c r="LP35" s="60"/>
      <c r="LQ35" s="60"/>
      <c r="LR35" s="60"/>
      <c r="LS35" s="60"/>
      <c r="LT35" s="60"/>
      <c r="LU35" s="60"/>
    </row>
    <row r="36" spans="1:333" ht="15.75" x14ac:dyDescent="0.25">
      <c r="E36" s="53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55"/>
      <c r="S36" s="62"/>
      <c r="T36" s="55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55"/>
      <c r="AH36" s="62"/>
      <c r="AI36" s="55"/>
      <c r="AJ36" s="62"/>
      <c r="AK36" s="62"/>
      <c r="AL36" s="62"/>
      <c r="AM36" s="62"/>
      <c r="AN36" s="62"/>
      <c r="AO36" s="62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0"/>
      <c r="IG36" s="60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0"/>
      <c r="IV36" s="60"/>
      <c r="IW36" s="60"/>
      <c r="IX36" s="60"/>
      <c r="IY36" s="60"/>
      <c r="IZ36" s="60"/>
      <c r="JA36" s="60"/>
      <c r="JB36" s="60"/>
      <c r="JC36" s="60"/>
      <c r="JD36" s="60"/>
      <c r="JE36" s="60"/>
      <c r="JF36" s="60"/>
      <c r="JG36" s="60"/>
      <c r="JH36" s="60"/>
      <c r="JI36" s="60"/>
      <c r="JJ36" s="60"/>
      <c r="JK36" s="60"/>
      <c r="JL36" s="60"/>
      <c r="JM36" s="60"/>
      <c r="JN36" s="60"/>
      <c r="JO36" s="60"/>
      <c r="JP36" s="60"/>
      <c r="JQ36" s="60"/>
      <c r="JR36" s="60"/>
      <c r="JS36" s="60"/>
      <c r="JT36" s="60"/>
      <c r="JU36" s="60"/>
      <c r="JV36" s="60"/>
      <c r="JW36" s="60"/>
      <c r="JX36" s="60"/>
      <c r="JY36" s="60"/>
      <c r="JZ36" s="60"/>
      <c r="KA36" s="60"/>
      <c r="KB36" s="60"/>
      <c r="KC36" s="60"/>
      <c r="KD36" s="60"/>
      <c r="KE36" s="60"/>
      <c r="KF36" s="60"/>
      <c r="KG36" s="60"/>
      <c r="KH36" s="60"/>
      <c r="KI36" s="60"/>
      <c r="KJ36" s="60"/>
      <c r="KK36" s="60"/>
      <c r="KL36" s="60"/>
      <c r="KM36" s="60"/>
      <c r="KN36" s="60"/>
      <c r="KO36" s="60"/>
      <c r="KP36" s="60"/>
      <c r="KQ36" s="60"/>
      <c r="KR36" s="60"/>
      <c r="KS36" s="60"/>
      <c r="KT36" s="60"/>
      <c r="KU36" s="60"/>
      <c r="KV36" s="60"/>
      <c r="KW36" s="60"/>
      <c r="KX36" s="60"/>
      <c r="KY36" s="60"/>
      <c r="KZ36" s="60"/>
      <c r="LA36" s="60"/>
      <c r="LB36" s="60"/>
      <c r="LC36" s="60"/>
      <c r="LD36" s="60"/>
      <c r="LE36" s="60"/>
      <c r="LF36" s="60"/>
      <c r="LG36" s="60"/>
      <c r="LH36" s="60"/>
      <c r="LI36" s="60"/>
      <c r="LJ36" s="60"/>
      <c r="LK36" s="60"/>
      <c r="LL36" s="60"/>
      <c r="LM36" s="60"/>
      <c r="LN36" s="60"/>
      <c r="LO36" s="60"/>
      <c r="LP36" s="60"/>
      <c r="LQ36" s="60"/>
      <c r="LR36" s="60"/>
      <c r="LS36" s="60"/>
      <c r="LT36" s="60"/>
      <c r="LU36" s="60"/>
    </row>
    <row r="37" spans="1:333" ht="15.75" x14ac:dyDescent="0.25">
      <c r="D37" s="51" t="s">
        <v>34</v>
      </c>
      <c r="E37" s="53"/>
      <c r="F37" s="63">
        <f t="shared" ref="F37:AO37" si="23">F20+F35</f>
        <v>0</v>
      </c>
      <c r="G37" s="63">
        <f t="shared" si="23"/>
        <v>0</v>
      </c>
      <c r="H37" s="63">
        <f t="shared" si="23"/>
        <v>0</v>
      </c>
      <c r="I37" s="63">
        <f t="shared" si="23"/>
        <v>0</v>
      </c>
      <c r="J37" s="63">
        <f t="shared" si="23"/>
        <v>0</v>
      </c>
      <c r="K37" s="63">
        <f t="shared" si="23"/>
        <v>0</v>
      </c>
      <c r="L37" s="63">
        <f t="shared" si="23"/>
        <v>0</v>
      </c>
      <c r="M37" s="63">
        <f t="shared" si="23"/>
        <v>0</v>
      </c>
      <c r="N37" s="63">
        <f t="shared" si="23"/>
        <v>1707128.8</v>
      </c>
      <c r="O37" s="63">
        <f t="shared" si="23"/>
        <v>4774372</v>
      </c>
      <c r="P37" s="63">
        <f t="shared" si="23"/>
        <v>7330408</v>
      </c>
      <c r="Q37" s="63">
        <f t="shared" si="23"/>
        <v>9886444</v>
      </c>
      <c r="R37" s="63">
        <f t="shared" si="23"/>
        <v>9436443.9999998994</v>
      </c>
      <c r="S37" s="63">
        <f t="shared" si="23"/>
        <v>9436443.9999998994</v>
      </c>
      <c r="T37" s="63">
        <f t="shared" si="23"/>
        <v>9429143.9999998994</v>
      </c>
      <c r="U37" s="63">
        <f t="shared" si="23"/>
        <v>9429143.9999998994</v>
      </c>
      <c r="V37" s="63">
        <f t="shared" si="23"/>
        <v>9929143.9999998901</v>
      </c>
      <c r="W37" s="63">
        <f t="shared" si="23"/>
        <v>9929143.9999998901</v>
      </c>
      <c r="X37" s="63">
        <f t="shared" si="23"/>
        <v>9929143.9999998901</v>
      </c>
      <c r="Y37" s="63">
        <f t="shared" si="23"/>
        <v>9929143.9999998901</v>
      </c>
      <c r="Z37" s="63">
        <f t="shared" si="23"/>
        <v>9929143.9999998901</v>
      </c>
      <c r="AA37" s="63">
        <f t="shared" si="23"/>
        <v>9929143.9999998901</v>
      </c>
      <c r="AB37" s="63">
        <f t="shared" si="23"/>
        <v>9929143.9999998901</v>
      </c>
      <c r="AC37" s="63">
        <f t="shared" si="23"/>
        <v>9929143.9999998901</v>
      </c>
      <c r="AD37" s="63">
        <f t="shared" si="23"/>
        <v>9929143.9999998901</v>
      </c>
      <c r="AE37" s="63">
        <f t="shared" si="23"/>
        <v>9929143.9999998901</v>
      </c>
      <c r="AF37" s="63">
        <f t="shared" si="23"/>
        <v>9929143.9999998901</v>
      </c>
      <c r="AG37" s="63">
        <f t="shared" si="23"/>
        <v>9929143.9999998901</v>
      </c>
      <c r="AH37" s="63">
        <f t="shared" si="23"/>
        <v>9929143.9999998901</v>
      </c>
      <c r="AI37" s="63">
        <f t="shared" si="23"/>
        <v>9929143.9999998901</v>
      </c>
      <c r="AJ37" s="63">
        <f t="shared" si="23"/>
        <v>9929143.9999998901</v>
      </c>
      <c r="AK37" s="63">
        <f t="shared" si="23"/>
        <v>9929143.9999998901</v>
      </c>
      <c r="AL37" s="63">
        <f t="shared" si="23"/>
        <v>9929143.9999998901</v>
      </c>
      <c r="AM37" s="63">
        <f t="shared" si="23"/>
        <v>9929143.9999998901</v>
      </c>
      <c r="AN37" s="63">
        <f t="shared" si="23"/>
        <v>9929143.9999998901</v>
      </c>
      <c r="AO37" s="63">
        <f t="shared" si="23"/>
        <v>9929143.9999998901</v>
      </c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0"/>
      <c r="IG37" s="60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0"/>
      <c r="IV37" s="60"/>
      <c r="IW37" s="60"/>
      <c r="IX37" s="60"/>
      <c r="IY37" s="60"/>
      <c r="IZ37" s="60"/>
      <c r="JA37" s="60"/>
      <c r="JB37" s="60"/>
      <c r="JC37" s="60"/>
      <c r="JD37" s="60"/>
      <c r="JE37" s="60"/>
      <c r="JF37" s="60"/>
      <c r="JG37" s="60"/>
      <c r="JH37" s="60"/>
      <c r="JI37" s="60"/>
      <c r="JJ37" s="60"/>
      <c r="JK37" s="60"/>
      <c r="JL37" s="60"/>
      <c r="JM37" s="60"/>
      <c r="JN37" s="60"/>
      <c r="JO37" s="60"/>
      <c r="JP37" s="60"/>
      <c r="JQ37" s="60"/>
      <c r="JR37" s="60"/>
      <c r="JS37" s="60"/>
      <c r="JT37" s="60"/>
      <c r="JU37" s="60"/>
      <c r="JV37" s="60"/>
      <c r="JW37" s="60"/>
      <c r="JX37" s="60"/>
      <c r="JY37" s="60"/>
      <c r="JZ37" s="60"/>
      <c r="KA37" s="60"/>
      <c r="KB37" s="60"/>
      <c r="KC37" s="60"/>
      <c r="KD37" s="60"/>
      <c r="KE37" s="60"/>
      <c r="KF37" s="60"/>
      <c r="KG37" s="60"/>
      <c r="KH37" s="60"/>
      <c r="KI37" s="60"/>
      <c r="KJ37" s="60"/>
      <c r="KK37" s="60"/>
      <c r="KL37" s="60"/>
      <c r="KM37" s="60"/>
      <c r="KN37" s="60"/>
      <c r="KO37" s="60"/>
      <c r="KP37" s="60"/>
      <c r="KQ37" s="60"/>
      <c r="KR37" s="60"/>
      <c r="KS37" s="60"/>
      <c r="KT37" s="60"/>
      <c r="KU37" s="60"/>
      <c r="KV37" s="60"/>
      <c r="KW37" s="60"/>
      <c r="KX37" s="60"/>
      <c r="KY37" s="60"/>
      <c r="KZ37" s="60"/>
      <c r="LA37" s="60"/>
      <c r="LB37" s="60"/>
      <c r="LC37" s="60"/>
      <c r="LD37" s="60"/>
      <c r="LE37" s="60"/>
      <c r="LF37" s="60"/>
      <c r="LG37" s="60"/>
      <c r="LH37" s="60"/>
      <c r="LI37" s="60"/>
      <c r="LJ37" s="60"/>
      <c r="LK37" s="60"/>
      <c r="LL37" s="60"/>
      <c r="LM37" s="60"/>
      <c r="LN37" s="60"/>
      <c r="LO37" s="60"/>
      <c r="LP37" s="60"/>
      <c r="LQ37" s="60"/>
      <c r="LR37" s="60"/>
      <c r="LS37" s="60"/>
      <c r="LT37" s="60"/>
      <c r="LU37" s="60"/>
    </row>
    <row r="38" spans="1:333" ht="15.75" x14ac:dyDescent="0.25">
      <c r="E38" s="53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55"/>
      <c r="S38" s="62"/>
      <c r="T38" s="55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55"/>
      <c r="AH38" s="62"/>
      <c r="AI38" s="55"/>
      <c r="AJ38" s="62"/>
      <c r="AK38" s="62"/>
      <c r="AL38" s="62"/>
      <c r="AM38" s="62"/>
      <c r="AN38" s="62"/>
      <c r="AO38" s="62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0"/>
      <c r="IG38" s="60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0"/>
      <c r="IV38" s="60"/>
      <c r="IW38" s="60"/>
      <c r="IX38" s="60"/>
      <c r="IY38" s="60"/>
      <c r="IZ38" s="60"/>
      <c r="JA38" s="60"/>
      <c r="JB38" s="60"/>
      <c r="JC38" s="60"/>
      <c r="JD38" s="60"/>
      <c r="JE38" s="60"/>
      <c r="JF38" s="60"/>
      <c r="JG38" s="60"/>
      <c r="JH38" s="60"/>
      <c r="JI38" s="60"/>
      <c r="JJ38" s="60"/>
      <c r="JK38" s="60"/>
      <c r="JL38" s="60"/>
      <c r="JM38" s="60"/>
      <c r="JN38" s="60"/>
      <c r="JO38" s="60"/>
      <c r="JP38" s="60"/>
      <c r="JQ38" s="60"/>
      <c r="JR38" s="60"/>
      <c r="JS38" s="60"/>
      <c r="JT38" s="60"/>
      <c r="JU38" s="60"/>
      <c r="JV38" s="60"/>
      <c r="JW38" s="60"/>
      <c r="JX38" s="60"/>
      <c r="JY38" s="60"/>
      <c r="JZ38" s="60"/>
      <c r="KA38" s="60"/>
      <c r="KB38" s="60"/>
      <c r="KC38" s="60"/>
      <c r="KD38" s="60"/>
      <c r="KE38" s="60"/>
      <c r="KF38" s="60"/>
      <c r="KG38" s="60"/>
      <c r="KH38" s="60"/>
      <c r="KI38" s="60"/>
      <c r="KJ38" s="60"/>
      <c r="KK38" s="60"/>
      <c r="KL38" s="60"/>
      <c r="KM38" s="60"/>
      <c r="KN38" s="60"/>
      <c r="KO38" s="60"/>
      <c r="KP38" s="60"/>
      <c r="KQ38" s="60"/>
      <c r="KR38" s="60"/>
      <c r="KS38" s="60"/>
      <c r="KT38" s="60"/>
      <c r="KU38" s="60"/>
      <c r="KV38" s="60"/>
      <c r="KW38" s="60"/>
      <c r="KX38" s="60"/>
      <c r="KY38" s="60"/>
      <c r="KZ38" s="60"/>
      <c r="LA38" s="60"/>
      <c r="LB38" s="60"/>
      <c r="LC38" s="60"/>
      <c r="LD38" s="60"/>
      <c r="LE38" s="60"/>
      <c r="LF38" s="60"/>
      <c r="LG38" s="60"/>
      <c r="LH38" s="60"/>
      <c r="LI38" s="60"/>
      <c r="LJ38" s="60"/>
      <c r="LK38" s="60"/>
      <c r="LL38" s="60"/>
      <c r="LM38" s="60"/>
      <c r="LN38" s="60"/>
      <c r="LO38" s="60"/>
      <c r="LP38" s="60"/>
      <c r="LQ38" s="60"/>
      <c r="LR38" s="60"/>
      <c r="LS38" s="60"/>
      <c r="LT38" s="60"/>
      <c r="LU38" s="60"/>
    </row>
    <row r="39" spans="1:333" ht="15.75" x14ac:dyDescent="0.25">
      <c r="D39" s="34" t="s">
        <v>5</v>
      </c>
      <c r="E39" s="53"/>
      <c r="F39" s="61">
        <f>'всп расчеты'!D14</f>
        <v>-833333.33333333337</v>
      </c>
      <c r="G39" s="61">
        <f>'всп расчеты'!E14</f>
        <v>-1666666.6666666667</v>
      </c>
      <c r="H39" s="61">
        <f>'всп расчеты'!F14</f>
        <v>-1666666.6666666667</v>
      </c>
      <c r="I39" s="61">
        <f>'всп расчеты'!G14</f>
        <v>-1666666.6666666667</v>
      </c>
      <c r="J39" s="61">
        <f>'всп расчеты'!H14</f>
        <v>-1666666.6666666667</v>
      </c>
      <c r="K39" s="61">
        <f>'всп расчеты'!I14</f>
        <v>-1666666.6666666667</v>
      </c>
      <c r="L39" s="61">
        <f>'всп расчеты'!J14</f>
        <v>-1666666.6666666667</v>
      </c>
      <c r="M39" s="61">
        <f>'всп расчеты'!K14</f>
        <v>-1666666.6666666667</v>
      </c>
      <c r="N39" s="61">
        <f>'всп расчеты'!L14</f>
        <v>-1627083.3333333333</v>
      </c>
      <c r="O39" s="61">
        <f>'всп расчеты'!M14</f>
        <v>-1420833.3333333333</v>
      </c>
      <c r="P39" s="61">
        <f>'всп расчеты'!N14</f>
        <v>-1004166.6666666666</v>
      </c>
      <c r="Q39" s="61">
        <f>'всп расчеты'!O14</f>
        <v>-377083.33333333331</v>
      </c>
      <c r="R39" s="61">
        <f>'всп расчеты'!P14</f>
        <v>0</v>
      </c>
      <c r="S39" s="61">
        <f>'всп расчеты'!Q14</f>
        <v>0</v>
      </c>
      <c r="T39" s="61">
        <f>'всп расчеты'!R14</f>
        <v>0</v>
      </c>
      <c r="U39" s="61">
        <f>'всп расчеты'!S14</f>
        <v>0</v>
      </c>
      <c r="V39" s="61">
        <f>'всп расчеты'!T14</f>
        <v>0</v>
      </c>
      <c r="W39" s="61">
        <f>'всп расчеты'!U14</f>
        <v>0</v>
      </c>
      <c r="X39" s="61">
        <f>'всп расчеты'!V14</f>
        <v>0</v>
      </c>
      <c r="Y39" s="61">
        <f>'всп расчеты'!W14</f>
        <v>0</v>
      </c>
      <c r="Z39" s="61">
        <f>'всп расчеты'!X14</f>
        <v>0</v>
      </c>
      <c r="AA39" s="61">
        <f>'всп расчеты'!Y14</f>
        <v>0</v>
      </c>
      <c r="AB39" s="61">
        <f>'всп расчеты'!Z14</f>
        <v>0</v>
      </c>
      <c r="AC39" s="61">
        <f>'всп расчеты'!AA14</f>
        <v>0</v>
      </c>
      <c r="AD39" s="61">
        <f>'всп расчеты'!AB14</f>
        <v>0</v>
      </c>
      <c r="AE39" s="61">
        <f>'всп расчеты'!AC14</f>
        <v>0</v>
      </c>
      <c r="AF39" s="61">
        <f>'всп расчеты'!AD14</f>
        <v>0</v>
      </c>
      <c r="AG39" s="61">
        <f>'всп расчеты'!AE14</f>
        <v>0</v>
      </c>
      <c r="AH39" s="61">
        <f>'всп расчеты'!AF14</f>
        <v>0</v>
      </c>
      <c r="AI39" s="61">
        <f>'всп расчеты'!AG14</f>
        <v>0</v>
      </c>
      <c r="AJ39" s="61">
        <f>'всп расчеты'!AH14</f>
        <v>0</v>
      </c>
      <c r="AK39" s="61">
        <f>'всп расчеты'!AI14</f>
        <v>0</v>
      </c>
      <c r="AL39" s="61">
        <f>'всп расчеты'!AJ14</f>
        <v>0</v>
      </c>
      <c r="AM39" s="61">
        <f>'всп расчеты'!AK14</f>
        <v>0</v>
      </c>
      <c r="AN39" s="61">
        <f>'всп расчеты'!AL14</f>
        <v>0</v>
      </c>
      <c r="AO39" s="61">
        <f>'всп расчеты'!AM14</f>
        <v>0</v>
      </c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0"/>
      <c r="IG39" s="60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0"/>
      <c r="IV39" s="60"/>
      <c r="IW39" s="60"/>
      <c r="IX39" s="60"/>
      <c r="IY39" s="60"/>
      <c r="IZ39" s="60"/>
      <c r="JA39" s="60"/>
      <c r="JB39" s="60"/>
      <c r="JC39" s="60"/>
      <c r="JD39" s="60"/>
      <c r="JE39" s="60"/>
      <c r="JF39" s="60"/>
      <c r="JG39" s="60"/>
      <c r="JH39" s="60"/>
      <c r="JI39" s="60"/>
      <c r="JJ39" s="60"/>
      <c r="JK39" s="60"/>
      <c r="JL39" s="60"/>
      <c r="JM39" s="60"/>
      <c r="JN39" s="60"/>
      <c r="JO39" s="60"/>
      <c r="JP39" s="60"/>
      <c r="JQ39" s="60"/>
      <c r="JR39" s="60"/>
      <c r="JS39" s="60"/>
      <c r="JT39" s="60"/>
      <c r="JU39" s="60"/>
      <c r="JV39" s="60"/>
      <c r="JW39" s="60"/>
      <c r="JX39" s="60"/>
      <c r="JY39" s="60"/>
      <c r="JZ39" s="60"/>
      <c r="KA39" s="60"/>
      <c r="KB39" s="60"/>
      <c r="KC39" s="60"/>
      <c r="KD39" s="60"/>
      <c r="KE39" s="60"/>
      <c r="KF39" s="60"/>
      <c r="KG39" s="60"/>
      <c r="KH39" s="60"/>
      <c r="KI39" s="60"/>
      <c r="KJ39" s="60"/>
      <c r="KK39" s="60"/>
      <c r="KL39" s="60"/>
      <c r="KM39" s="60"/>
      <c r="KN39" s="60"/>
      <c r="KO39" s="60"/>
      <c r="KP39" s="60"/>
      <c r="KQ39" s="60"/>
      <c r="KR39" s="60"/>
      <c r="KS39" s="60"/>
      <c r="KT39" s="60"/>
      <c r="KU39" s="60"/>
      <c r="KV39" s="60"/>
      <c r="KW39" s="60"/>
      <c r="KX39" s="60"/>
      <c r="KY39" s="60"/>
      <c r="KZ39" s="60"/>
      <c r="LA39" s="60"/>
      <c r="LB39" s="60"/>
      <c r="LC39" s="60"/>
      <c r="LD39" s="60"/>
      <c r="LE39" s="60"/>
      <c r="LF39" s="60"/>
      <c r="LG39" s="60"/>
      <c r="LH39" s="60"/>
      <c r="LI39" s="60"/>
      <c r="LJ39" s="60"/>
      <c r="LK39" s="60"/>
      <c r="LL39" s="60"/>
      <c r="LM39" s="60"/>
      <c r="LN39" s="60"/>
      <c r="LO39" s="60"/>
      <c r="LP39" s="60"/>
      <c r="LQ39" s="60"/>
      <c r="LR39" s="60"/>
      <c r="LS39" s="60"/>
      <c r="LT39" s="60"/>
      <c r="LU39" s="60"/>
    </row>
    <row r="40" spans="1:333" ht="15.75" x14ac:dyDescent="0.25">
      <c r="D40" s="42" t="s">
        <v>6</v>
      </c>
      <c r="E40" s="53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</row>
    <row r="41" spans="1:333" ht="15.75" x14ac:dyDescent="0.25">
      <c r="E41" s="53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62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62"/>
      <c r="AI41" s="55"/>
      <c r="AJ41" s="55"/>
      <c r="AK41" s="55"/>
      <c r="AL41" s="55"/>
      <c r="AM41" s="55"/>
      <c r="AN41" s="55"/>
      <c r="AO41" s="55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</row>
    <row r="42" spans="1:333" ht="15.75" customHeight="1" x14ac:dyDescent="0.25">
      <c r="A42" s="51"/>
      <c r="B42" s="51"/>
      <c r="C42" s="51"/>
      <c r="D42" s="51" t="s">
        <v>7</v>
      </c>
      <c r="E42" s="53"/>
      <c r="F42" s="63">
        <f>F37+F39+F40</f>
        <v>-833333.33333333337</v>
      </c>
      <c r="G42" s="63">
        <f t="shared" ref="G42:AO42" si="24">G37+G39+G40</f>
        <v>-1666666.6666666667</v>
      </c>
      <c r="H42" s="63">
        <f t="shared" si="24"/>
        <v>-1666666.6666666667</v>
      </c>
      <c r="I42" s="63">
        <f t="shared" si="24"/>
        <v>-1666666.6666666667</v>
      </c>
      <c r="J42" s="63">
        <f t="shared" si="24"/>
        <v>-1666666.6666666667</v>
      </c>
      <c r="K42" s="63">
        <f t="shared" si="24"/>
        <v>-1666666.6666666667</v>
      </c>
      <c r="L42" s="63">
        <f t="shared" si="24"/>
        <v>-1666666.6666666667</v>
      </c>
      <c r="M42" s="63">
        <f t="shared" si="24"/>
        <v>-1666666.6666666667</v>
      </c>
      <c r="N42" s="63">
        <f t="shared" si="24"/>
        <v>80045.466666666791</v>
      </c>
      <c r="O42" s="63">
        <f t="shared" si="24"/>
        <v>3353538.666666667</v>
      </c>
      <c r="P42" s="63">
        <f t="shared" si="24"/>
        <v>6326241.333333333</v>
      </c>
      <c r="Q42" s="63">
        <f t="shared" si="24"/>
        <v>9509360.666666666</v>
      </c>
      <c r="R42" s="63">
        <f t="shared" si="24"/>
        <v>9436443.9999998994</v>
      </c>
      <c r="S42" s="63">
        <f t="shared" si="24"/>
        <v>9436443.9999998994</v>
      </c>
      <c r="T42" s="63">
        <f t="shared" si="24"/>
        <v>9429143.9999998994</v>
      </c>
      <c r="U42" s="63">
        <f t="shared" si="24"/>
        <v>9429143.9999998994</v>
      </c>
      <c r="V42" s="63">
        <f t="shared" si="24"/>
        <v>9929143.9999998901</v>
      </c>
      <c r="W42" s="63">
        <f t="shared" si="24"/>
        <v>9929143.9999998901</v>
      </c>
      <c r="X42" s="63">
        <f t="shared" si="24"/>
        <v>9929143.9999998901</v>
      </c>
      <c r="Y42" s="63">
        <f t="shared" si="24"/>
        <v>9929143.9999998901</v>
      </c>
      <c r="Z42" s="63">
        <f t="shared" si="24"/>
        <v>9929143.9999998901</v>
      </c>
      <c r="AA42" s="63">
        <f t="shared" si="24"/>
        <v>9929143.9999998901</v>
      </c>
      <c r="AB42" s="63">
        <f t="shared" si="24"/>
        <v>9929143.9999998901</v>
      </c>
      <c r="AC42" s="63">
        <f t="shared" si="24"/>
        <v>9929143.9999998901</v>
      </c>
      <c r="AD42" s="63">
        <f t="shared" si="24"/>
        <v>9929143.9999998901</v>
      </c>
      <c r="AE42" s="63">
        <f t="shared" si="24"/>
        <v>9929143.9999998901</v>
      </c>
      <c r="AF42" s="63">
        <f t="shared" si="24"/>
        <v>9929143.9999998901</v>
      </c>
      <c r="AG42" s="63">
        <f t="shared" si="24"/>
        <v>9929143.9999998901</v>
      </c>
      <c r="AH42" s="63">
        <f t="shared" si="24"/>
        <v>9929143.9999998901</v>
      </c>
      <c r="AI42" s="63">
        <f t="shared" si="24"/>
        <v>9929143.9999998901</v>
      </c>
      <c r="AJ42" s="63">
        <f t="shared" si="24"/>
        <v>9929143.9999998901</v>
      </c>
      <c r="AK42" s="63">
        <f t="shared" si="24"/>
        <v>9929143.9999998901</v>
      </c>
      <c r="AL42" s="63">
        <f t="shared" si="24"/>
        <v>9929143.9999998901</v>
      </c>
      <c r="AM42" s="63">
        <f t="shared" si="24"/>
        <v>9929143.9999998901</v>
      </c>
      <c r="AN42" s="63">
        <f t="shared" si="24"/>
        <v>9929143.9999998901</v>
      </c>
      <c r="AO42" s="63">
        <f t="shared" si="24"/>
        <v>9929143.9999998901</v>
      </c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  <c r="HK42" s="59"/>
      <c r="HL42" s="59"/>
      <c r="HM42" s="59"/>
      <c r="HN42" s="59"/>
      <c r="HO42" s="59"/>
      <c r="HP42" s="59"/>
      <c r="HQ42" s="59"/>
      <c r="HR42" s="59"/>
      <c r="HS42" s="59"/>
      <c r="HT42" s="59"/>
      <c r="HU42" s="59"/>
      <c r="HV42" s="59"/>
      <c r="HW42" s="59"/>
      <c r="HX42" s="59"/>
      <c r="HY42" s="59"/>
      <c r="HZ42" s="59"/>
      <c r="IA42" s="59"/>
      <c r="IB42" s="59"/>
      <c r="IC42" s="59"/>
      <c r="ID42" s="59"/>
      <c r="IE42" s="59"/>
      <c r="IF42" s="59"/>
      <c r="IG42" s="59"/>
      <c r="IH42" s="59"/>
      <c r="II42" s="59"/>
      <c r="IJ42" s="59"/>
      <c r="IK42" s="59"/>
      <c r="IL42" s="59"/>
      <c r="IM42" s="59"/>
      <c r="IN42" s="59"/>
      <c r="IO42" s="59"/>
      <c r="IP42" s="59"/>
      <c r="IQ42" s="59"/>
      <c r="IR42" s="59"/>
      <c r="IS42" s="59"/>
      <c r="IT42" s="59"/>
      <c r="IU42" s="59"/>
      <c r="IV42" s="59"/>
      <c r="IW42" s="59"/>
      <c r="IX42" s="59"/>
      <c r="IY42" s="59"/>
      <c r="IZ42" s="59"/>
      <c r="JA42" s="59"/>
      <c r="JB42" s="59"/>
      <c r="JC42" s="59"/>
      <c r="JD42" s="59"/>
      <c r="JE42" s="59"/>
      <c r="JF42" s="59"/>
      <c r="JG42" s="59"/>
      <c r="JH42" s="59"/>
      <c r="JI42" s="59"/>
      <c r="JJ42" s="59"/>
      <c r="JK42" s="59"/>
      <c r="JL42" s="59"/>
      <c r="JM42" s="59"/>
      <c r="JN42" s="59"/>
      <c r="JO42" s="59"/>
      <c r="JP42" s="59"/>
      <c r="JQ42" s="59"/>
      <c r="JR42" s="59"/>
      <c r="JS42" s="59"/>
      <c r="JT42" s="59"/>
      <c r="JU42" s="59"/>
      <c r="JV42" s="59"/>
      <c r="JW42" s="59"/>
      <c r="JX42" s="59"/>
      <c r="JY42" s="59"/>
      <c r="JZ42" s="59"/>
      <c r="KA42" s="59"/>
      <c r="KB42" s="59"/>
      <c r="KC42" s="59"/>
      <c r="KD42" s="59"/>
      <c r="KE42" s="59"/>
      <c r="KF42" s="59"/>
      <c r="KG42" s="59"/>
      <c r="KH42" s="59"/>
      <c r="KI42" s="59"/>
      <c r="KJ42" s="59"/>
      <c r="KK42" s="59"/>
      <c r="KL42" s="59"/>
      <c r="KM42" s="59"/>
      <c r="KN42" s="59"/>
      <c r="KO42" s="59"/>
      <c r="KP42" s="59"/>
      <c r="KQ42" s="59"/>
      <c r="KR42" s="59"/>
      <c r="KS42" s="59"/>
      <c r="KT42" s="59"/>
      <c r="KU42" s="59"/>
      <c r="KV42" s="59"/>
      <c r="KW42" s="59"/>
      <c r="KX42" s="59"/>
      <c r="KY42" s="59"/>
      <c r="KZ42" s="59"/>
      <c r="LA42" s="59"/>
      <c r="LB42" s="59"/>
      <c r="LC42" s="59"/>
      <c r="LD42" s="59"/>
      <c r="LE42" s="59"/>
      <c r="LF42" s="59"/>
      <c r="LG42" s="59"/>
      <c r="LH42" s="59"/>
      <c r="LI42" s="59"/>
      <c r="LJ42" s="59"/>
      <c r="LK42" s="59"/>
      <c r="LL42" s="59"/>
      <c r="LM42" s="59"/>
      <c r="LN42" s="59"/>
      <c r="LO42" s="59"/>
      <c r="LP42" s="59"/>
      <c r="LQ42" s="59"/>
      <c r="LR42" s="59"/>
      <c r="LS42" s="59"/>
      <c r="LT42" s="59"/>
      <c r="LU42" s="59"/>
    </row>
    <row r="43" spans="1:333" ht="15.75" customHeight="1" x14ac:dyDescent="0.25">
      <c r="A43" s="51"/>
      <c r="B43" s="51"/>
      <c r="C43" s="51"/>
      <c r="D43" s="51"/>
      <c r="E43" s="53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55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55"/>
      <c r="AH43" s="64"/>
      <c r="AI43" s="55"/>
      <c r="AJ43" s="64"/>
      <c r="AK43" s="64"/>
      <c r="AL43" s="64"/>
      <c r="AM43" s="64"/>
      <c r="AN43" s="64"/>
      <c r="AO43" s="64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59"/>
      <c r="HI43" s="59"/>
      <c r="HJ43" s="59"/>
      <c r="HK43" s="59"/>
      <c r="HL43" s="59"/>
      <c r="HM43" s="59"/>
      <c r="HN43" s="59"/>
      <c r="HO43" s="59"/>
      <c r="HP43" s="59"/>
      <c r="HQ43" s="59"/>
      <c r="HR43" s="59"/>
      <c r="HS43" s="59"/>
      <c r="HT43" s="59"/>
      <c r="HU43" s="59"/>
      <c r="HV43" s="59"/>
      <c r="HW43" s="59"/>
      <c r="HX43" s="59"/>
      <c r="HY43" s="59"/>
      <c r="HZ43" s="59"/>
      <c r="IA43" s="59"/>
      <c r="IB43" s="59"/>
      <c r="IC43" s="59"/>
      <c r="ID43" s="59"/>
      <c r="IE43" s="59"/>
      <c r="IF43" s="59"/>
      <c r="IG43" s="59"/>
      <c r="IH43" s="59"/>
      <c r="II43" s="59"/>
      <c r="IJ43" s="59"/>
      <c r="IK43" s="59"/>
      <c r="IL43" s="59"/>
      <c r="IM43" s="59"/>
      <c r="IN43" s="59"/>
      <c r="IO43" s="59"/>
      <c r="IP43" s="59"/>
      <c r="IQ43" s="59"/>
      <c r="IR43" s="59"/>
      <c r="IS43" s="59"/>
      <c r="IT43" s="59"/>
      <c r="IU43" s="59"/>
      <c r="IV43" s="59"/>
      <c r="IW43" s="59"/>
      <c r="IX43" s="59"/>
      <c r="IY43" s="59"/>
      <c r="IZ43" s="59"/>
      <c r="JA43" s="59"/>
      <c r="JB43" s="59"/>
      <c r="JC43" s="59"/>
      <c r="JD43" s="59"/>
      <c r="JE43" s="59"/>
      <c r="JF43" s="59"/>
      <c r="JG43" s="59"/>
      <c r="JH43" s="59"/>
      <c r="JI43" s="59"/>
      <c r="JJ43" s="59"/>
      <c r="JK43" s="59"/>
      <c r="JL43" s="59"/>
      <c r="JM43" s="59"/>
      <c r="JN43" s="59"/>
      <c r="JO43" s="59"/>
      <c r="JP43" s="59"/>
      <c r="JQ43" s="59"/>
      <c r="JR43" s="59"/>
      <c r="JS43" s="59"/>
      <c r="JT43" s="59"/>
      <c r="JU43" s="59"/>
      <c r="JV43" s="59"/>
      <c r="JW43" s="59"/>
      <c r="JX43" s="59"/>
      <c r="JY43" s="59"/>
      <c r="JZ43" s="59"/>
      <c r="KA43" s="59"/>
      <c r="KB43" s="59"/>
      <c r="KC43" s="59"/>
      <c r="KD43" s="59"/>
      <c r="KE43" s="59"/>
      <c r="KF43" s="59"/>
      <c r="KG43" s="59"/>
      <c r="KH43" s="59"/>
      <c r="KI43" s="59"/>
      <c r="KJ43" s="59"/>
      <c r="KK43" s="59"/>
      <c r="KL43" s="59"/>
      <c r="KM43" s="59"/>
      <c r="KN43" s="59"/>
      <c r="KO43" s="59"/>
      <c r="KP43" s="59"/>
      <c r="KQ43" s="59"/>
      <c r="KR43" s="59"/>
      <c r="KS43" s="59"/>
      <c r="KT43" s="59"/>
      <c r="KU43" s="59"/>
      <c r="KV43" s="59"/>
      <c r="KW43" s="59"/>
      <c r="KX43" s="59"/>
      <c r="KY43" s="59"/>
      <c r="KZ43" s="59"/>
      <c r="LA43" s="59"/>
      <c r="LB43" s="59"/>
      <c r="LC43" s="59"/>
      <c r="LD43" s="59"/>
      <c r="LE43" s="59"/>
      <c r="LF43" s="59"/>
      <c r="LG43" s="59"/>
      <c r="LH43" s="59"/>
      <c r="LI43" s="59"/>
      <c r="LJ43" s="59"/>
      <c r="LK43" s="59"/>
      <c r="LL43" s="59"/>
      <c r="LM43" s="59"/>
      <c r="LN43" s="59"/>
      <c r="LO43" s="59"/>
      <c r="LP43" s="59"/>
      <c r="LQ43" s="59"/>
      <c r="LR43" s="59"/>
      <c r="LS43" s="59"/>
      <c r="LT43" s="59"/>
      <c r="LU43" s="59"/>
    </row>
    <row r="44" spans="1:333" ht="15.75" customHeight="1" x14ac:dyDescent="0.25">
      <c r="D44" s="34" t="s">
        <v>8</v>
      </c>
      <c r="E44" s="65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55"/>
      <c r="HV44" s="55"/>
      <c r="HW44" s="55"/>
      <c r="HX44" s="55"/>
      <c r="HY44" s="55"/>
      <c r="HZ44" s="55"/>
      <c r="IA44" s="55"/>
      <c r="IB44" s="55"/>
      <c r="IC44" s="55"/>
      <c r="ID44" s="55"/>
      <c r="IE44" s="55"/>
      <c r="IF44" s="55"/>
      <c r="IG44" s="55"/>
      <c r="IH44" s="55"/>
      <c r="II44" s="55"/>
      <c r="IJ44" s="55"/>
      <c r="IK44" s="55"/>
      <c r="IL44" s="55"/>
      <c r="IM44" s="55"/>
      <c r="IN44" s="55"/>
      <c r="IO44" s="55"/>
      <c r="IP44" s="55"/>
      <c r="IQ44" s="55"/>
      <c r="IR44" s="55"/>
      <c r="IS44" s="55"/>
      <c r="IT44" s="55"/>
      <c r="IU44" s="55"/>
      <c r="IV44" s="55"/>
      <c r="IW44" s="55"/>
      <c r="IX44" s="55"/>
      <c r="IY44" s="55"/>
      <c r="IZ44" s="55"/>
      <c r="JA44" s="55"/>
      <c r="JB44" s="55"/>
      <c r="JC44" s="55"/>
      <c r="JD44" s="55"/>
      <c r="JE44" s="55"/>
      <c r="JF44" s="55"/>
      <c r="JG44" s="55"/>
      <c r="JH44" s="55"/>
      <c r="JI44" s="55"/>
      <c r="JJ44" s="55"/>
      <c r="JK44" s="55"/>
      <c r="JL44" s="55"/>
      <c r="JM44" s="55"/>
      <c r="JN44" s="55"/>
      <c r="JO44" s="55"/>
      <c r="JP44" s="55"/>
      <c r="JQ44" s="55"/>
      <c r="JR44" s="55"/>
      <c r="JS44" s="55"/>
      <c r="JT44" s="55"/>
      <c r="JU44" s="55"/>
      <c r="JV44" s="55"/>
      <c r="JW44" s="55"/>
      <c r="JX44" s="55"/>
      <c r="JY44" s="55"/>
      <c r="JZ44" s="55"/>
      <c r="KA44" s="55"/>
      <c r="KB44" s="55"/>
      <c r="KC44" s="55"/>
      <c r="KD44" s="55"/>
      <c r="KE44" s="55"/>
      <c r="KF44" s="55"/>
      <c r="KG44" s="55"/>
      <c r="KH44" s="55"/>
      <c r="KI44" s="55"/>
      <c r="KJ44" s="55"/>
      <c r="KK44" s="55"/>
      <c r="KL44" s="55"/>
      <c r="KM44" s="55"/>
      <c r="KN44" s="55"/>
      <c r="KO44" s="55"/>
      <c r="KP44" s="55"/>
      <c r="KQ44" s="55"/>
      <c r="KR44" s="55"/>
      <c r="KS44" s="55"/>
      <c r="KT44" s="55"/>
      <c r="KU44" s="55"/>
      <c r="KV44" s="55"/>
      <c r="KW44" s="55"/>
      <c r="KX44" s="55"/>
      <c r="KY44" s="55"/>
      <c r="KZ44" s="55"/>
      <c r="LA44" s="55"/>
      <c r="LB44" s="55"/>
      <c r="LC44" s="55"/>
      <c r="LD44" s="55"/>
      <c r="LE44" s="55"/>
      <c r="LF44" s="55"/>
      <c r="LG44" s="55"/>
      <c r="LH44" s="55"/>
      <c r="LI44" s="55"/>
      <c r="LJ44" s="55"/>
      <c r="LK44" s="55"/>
      <c r="LL44" s="55"/>
      <c r="LM44" s="55"/>
      <c r="LN44" s="55"/>
      <c r="LO44" s="55"/>
      <c r="LP44" s="55"/>
      <c r="LQ44" s="55"/>
      <c r="LR44" s="55"/>
      <c r="LS44" s="55"/>
      <c r="LT44" s="55"/>
      <c r="LU44" s="55"/>
    </row>
    <row r="45" spans="1:333" ht="15.75" customHeight="1" x14ac:dyDescent="0.25">
      <c r="E45" s="53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</row>
    <row r="46" spans="1:333" ht="15.75" customHeight="1" x14ac:dyDescent="0.25">
      <c r="A46" s="51"/>
      <c r="B46" s="51"/>
      <c r="C46" s="51"/>
      <c r="D46" s="51" t="s">
        <v>9</v>
      </c>
      <c r="E46" s="53"/>
      <c r="F46" s="63">
        <f t="shared" ref="F46:AO46" si="25">IF(F42&gt;0,F42+F44,F42)</f>
        <v>-833333.33333333337</v>
      </c>
      <c r="G46" s="63">
        <f t="shared" si="25"/>
        <v>-1666666.6666666667</v>
      </c>
      <c r="H46" s="63">
        <f t="shared" si="25"/>
        <v>-1666666.6666666667</v>
      </c>
      <c r="I46" s="63">
        <f t="shared" si="25"/>
        <v>-1666666.6666666667</v>
      </c>
      <c r="J46" s="63">
        <f t="shared" si="25"/>
        <v>-1666666.6666666667</v>
      </c>
      <c r="K46" s="63">
        <f t="shared" si="25"/>
        <v>-1666666.6666666667</v>
      </c>
      <c r="L46" s="63">
        <f t="shared" si="25"/>
        <v>-1666666.6666666667</v>
      </c>
      <c r="M46" s="63">
        <f t="shared" si="25"/>
        <v>-1666666.6666666667</v>
      </c>
      <c r="N46" s="63">
        <f t="shared" si="25"/>
        <v>80045.466666666791</v>
      </c>
      <c r="O46" s="63">
        <f t="shared" si="25"/>
        <v>3353538.666666667</v>
      </c>
      <c r="P46" s="63">
        <f t="shared" si="25"/>
        <v>6326241.333333333</v>
      </c>
      <c r="Q46" s="63">
        <f t="shared" si="25"/>
        <v>9509360.666666666</v>
      </c>
      <c r="R46" s="63">
        <f t="shared" si="25"/>
        <v>9436443.9999998994</v>
      </c>
      <c r="S46" s="63">
        <f t="shared" si="25"/>
        <v>9436443.9999998994</v>
      </c>
      <c r="T46" s="63">
        <f t="shared" si="25"/>
        <v>9429143.9999998994</v>
      </c>
      <c r="U46" s="63">
        <f t="shared" si="25"/>
        <v>9429143.9999998994</v>
      </c>
      <c r="V46" s="63">
        <f t="shared" si="25"/>
        <v>9929143.9999998901</v>
      </c>
      <c r="W46" s="63">
        <f t="shared" si="25"/>
        <v>9929143.9999998901</v>
      </c>
      <c r="X46" s="63">
        <f t="shared" si="25"/>
        <v>9929143.9999998901</v>
      </c>
      <c r="Y46" s="63">
        <f t="shared" si="25"/>
        <v>9929143.9999998901</v>
      </c>
      <c r="Z46" s="63">
        <f t="shared" si="25"/>
        <v>9929143.9999998901</v>
      </c>
      <c r="AA46" s="63">
        <f t="shared" si="25"/>
        <v>9929143.9999998901</v>
      </c>
      <c r="AB46" s="63">
        <f t="shared" si="25"/>
        <v>9929143.9999998901</v>
      </c>
      <c r="AC46" s="63">
        <f t="shared" si="25"/>
        <v>9929143.9999998901</v>
      </c>
      <c r="AD46" s="63">
        <f t="shared" si="25"/>
        <v>9929143.9999998901</v>
      </c>
      <c r="AE46" s="63">
        <f t="shared" si="25"/>
        <v>9929143.9999998901</v>
      </c>
      <c r="AF46" s="63">
        <f t="shared" si="25"/>
        <v>9929143.9999998901</v>
      </c>
      <c r="AG46" s="63">
        <f t="shared" si="25"/>
        <v>9929143.9999998901</v>
      </c>
      <c r="AH46" s="63">
        <f t="shared" si="25"/>
        <v>9929143.9999998901</v>
      </c>
      <c r="AI46" s="63">
        <f t="shared" si="25"/>
        <v>9929143.9999998901</v>
      </c>
      <c r="AJ46" s="63">
        <f t="shared" si="25"/>
        <v>9929143.9999998901</v>
      </c>
      <c r="AK46" s="63">
        <f t="shared" si="25"/>
        <v>9929143.9999998901</v>
      </c>
      <c r="AL46" s="63">
        <f t="shared" si="25"/>
        <v>9929143.9999998901</v>
      </c>
      <c r="AM46" s="63">
        <f t="shared" si="25"/>
        <v>9929143.9999998901</v>
      </c>
      <c r="AN46" s="63">
        <f t="shared" si="25"/>
        <v>9929143.9999998901</v>
      </c>
      <c r="AO46" s="63">
        <f t="shared" si="25"/>
        <v>9929143.9999998901</v>
      </c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  <c r="HK46" s="59"/>
      <c r="HL46" s="59"/>
      <c r="HM46" s="59"/>
      <c r="HN46" s="59"/>
      <c r="HO46" s="59"/>
      <c r="HP46" s="59"/>
      <c r="HQ46" s="59"/>
      <c r="HR46" s="59"/>
      <c r="HS46" s="59"/>
      <c r="HT46" s="59"/>
      <c r="HU46" s="59"/>
      <c r="HV46" s="59"/>
      <c r="HW46" s="59"/>
      <c r="HX46" s="59"/>
      <c r="HY46" s="59"/>
      <c r="HZ46" s="59"/>
      <c r="IA46" s="59"/>
      <c r="IB46" s="59"/>
      <c r="IC46" s="59"/>
      <c r="ID46" s="59"/>
      <c r="IE46" s="59"/>
      <c r="IF46" s="59"/>
      <c r="IG46" s="59"/>
      <c r="IH46" s="59"/>
      <c r="II46" s="59"/>
      <c r="IJ46" s="59"/>
      <c r="IK46" s="59"/>
      <c r="IL46" s="59"/>
      <c r="IM46" s="59"/>
      <c r="IN46" s="59"/>
      <c r="IO46" s="59"/>
      <c r="IP46" s="59"/>
      <c r="IQ46" s="59"/>
      <c r="IR46" s="59"/>
      <c r="IS46" s="59"/>
      <c r="IT46" s="59"/>
      <c r="IU46" s="59"/>
      <c r="IV46" s="59"/>
      <c r="IW46" s="59"/>
      <c r="IX46" s="59"/>
      <c r="IY46" s="59"/>
      <c r="IZ46" s="59"/>
      <c r="JA46" s="59"/>
      <c r="JB46" s="59"/>
      <c r="JC46" s="59"/>
      <c r="JD46" s="59"/>
      <c r="JE46" s="59"/>
      <c r="JF46" s="59"/>
      <c r="JG46" s="59"/>
      <c r="JH46" s="59"/>
      <c r="JI46" s="59"/>
      <c r="JJ46" s="59"/>
      <c r="JK46" s="59"/>
      <c r="JL46" s="59"/>
      <c r="JM46" s="59"/>
      <c r="JN46" s="59"/>
      <c r="JO46" s="59"/>
      <c r="JP46" s="59"/>
      <c r="JQ46" s="59"/>
      <c r="JR46" s="59"/>
      <c r="JS46" s="59"/>
      <c r="JT46" s="59"/>
      <c r="JU46" s="59"/>
      <c r="JV46" s="59"/>
      <c r="JW46" s="59"/>
      <c r="JX46" s="59"/>
      <c r="JY46" s="59"/>
      <c r="JZ46" s="59"/>
      <c r="KA46" s="59"/>
      <c r="KB46" s="59"/>
      <c r="KC46" s="59"/>
      <c r="KD46" s="59"/>
      <c r="KE46" s="59"/>
      <c r="KF46" s="59"/>
      <c r="KG46" s="59"/>
      <c r="KH46" s="59"/>
      <c r="KI46" s="59"/>
      <c r="KJ46" s="59"/>
      <c r="KK46" s="59"/>
      <c r="KL46" s="59"/>
      <c r="KM46" s="59"/>
      <c r="KN46" s="59"/>
      <c r="KO46" s="59"/>
      <c r="KP46" s="59"/>
      <c r="KQ46" s="59"/>
      <c r="KR46" s="59"/>
      <c r="KS46" s="59"/>
      <c r="KT46" s="59"/>
      <c r="KU46" s="59"/>
      <c r="KV46" s="59"/>
      <c r="KW46" s="59"/>
      <c r="KX46" s="59"/>
      <c r="KY46" s="59"/>
      <c r="KZ46" s="59"/>
      <c r="LA46" s="59"/>
      <c r="LB46" s="59"/>
      <c r="LC46" s="59"/>
      <c r="LD46" s="59"/>
      <c r="LE46" s="59"/>
      <c r="LF46" s="59"/>
      <c r="LG46" s="59"/>
      <c r="LH46" s="59"/>
      <c r="LI46" s="59"/>
      <c r="LJ46" s="59"/>
      <c r="LK46" s="59"/>
      <c r="LL46" s="59"/>
      <c r="LM46" s="59"/>
      <c r="LN46" s="59"/>
      <c r="LO46" s="59"/>
      <c r="LP46" s="59"/>
      <c r="LQ46" s="59"/>
      <c r="LR46" s="59"/>
      <c r="LS46" s="59"/>
      <c r="LT46" s="59"/>
      <c r="LU46" s="59"/>
    </row>
    <row r="47" spans="1:333" ht="15.75" customHeight="1" x14ac:dyDescent="0.25">
      <c r="C47" s="51"/>
      <c r="D47" s="51"/>
      <c r="E47" s="53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55"/>
      <c r="S47" s="64"/>
      <c r="T47" s="55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55"/>
      <c r="AH47" s="64"/>
      <c r="AI47" s="55"/>
      <c r="AJ47" s="64"/>
      <c r="AK47" s="64"/>
      <c r="AL47" s="64"/>
      <c r="AM47" s="64"/>
      <c r="AN47" s="64"/>
      <c r="AO47" s="64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59"/>
      <c r="HQ47" s="59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59"/>
      <c r="IG47" s="59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  <c r="IU47" s="59"/>
      <c r="IV47" s="59"/>
      <c r="IW47" s="59"/>
      <c r="IX47" s="59"/>
      <c r="IY47" s="59"/>
      <c r="IZ47" s="59"/>
      <c r="JA47" s="59"/>
      <c r="JB47" s="59"/>
      <c r="JC47" s="59"/>
      <c r="JD47" s="59"/>
      <c r="JE47" s="59"/>
      <c r="JF47" s="59"/>
      <c r="JG47" s="59"/>
      <c r="JH47" s="59"/>
      <c r="JI47" s="59"/>
      <c r="JJ47" s="59"/>
      <c r="JK47" s="59"/>
      <c r="JL47" s="59"/>
      <c r="JM47" s="59"/>
      <c r="JN47" s="59"/>
      <c r="JO47" s="59"/>
      <c r="JP47" s="59"/>
      <c r="JQ47" s="59"/>
      <c r="JR47" s="59"/>
      <c r="JS47" s="59"/>
      <c r="JT47" s="59"/>
      <c r="JU47" s="59"/>
      <c r="JV47" s="59"/>
      <c r="JW47" s="59"/>
      <c r="JX47" s="59"/>
      <c r="JY47" s="59"/>
      <c r="JZ47" s="59"/>
      <c r="KA47" s="59"/>
      <c r="KB47" s="59"/>
      <c r="KC47" s="59"/>
      <c r="KD47" s="59"/>
      <c r="KE47" s="59"/>
      <c r="KF47" s="59"/>
      <c r="KG47" s="59"/>
      <c r="KH47" s="59"/>
      <c r="KI47" s="59"/>
      <c r="KJ47" s="59"/>
      <c r="KK47" s="59"/>
      <c r="KL47" s="59"/>
      <c r="KM47" s="59"/>
      <c r="KN47" s="59"/>
      <c r="KO47" s="59"/>
      <c r="KP47" s="59"/>
      <c r="KQ47" s="59"/>
      <c r="KR47" s="59"/>
      <c r="KS47" s="59"/>
      <c r="KT47" s="59"/>
      <c r="KU47" s="59"/>
      <c r="KV47" s="59"/>
      <c r="KW47" s="59"/>
      <c r="KX47" s="59"/>
      <c r="KY47" s="59"/>
      <c r="KZ47" s="59"/>
      <c r="LA47" s="59"/>
      <c r="LB47" s="59"/>
      <c r="LC47" s="59"/>
      <c r="LD47" s="59"/>
      <c r="LE47" s="59"/>
      <c r="LF47" s="59"/>
      <c r="LG47" s="59"/>
      <c r="LH47" s="59"/>
      <c r="LI47" s="59"/>
      <c r="LJ47" s="59"/>
      <c r="LK47" s="59"/>
      <c r="LL47" s="59"/>
      <c r="LM47" s="59"/>
      <c r="LN47" s="59"/>
      <c r="LO47" s="59"/>
      <c r="LP47" s="59"/>
      <c r="LQ47" s="59"/>
      <c r="LR47" s="59"/>
      <c r="LS47" s="59"/>
      <c r="LT47" s="59"/>
      <c r="LU47" s="59"/>
    </row>
    <row r="48" spans="1:333" ht="15.75" customHeight="1" x14ac:dyDescent="0.25">
      <c r="C48" s="51"/>
      <c r="D48" s="51" t="s">
        <v>10</v>
      </c>
      <c r="E48" s="53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55"/>
      <c r="S48" s="64"/>
      <c r="T48" s="55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55"/>
      <c r="AH48" s="64"/>
      <c r="AI48" s="55"/>
      <c r="AJ48" s="64"/>
      <c r="AK48" s="64"/>
      <c r="AL48" s="64"/>
      <c r="AM48" s="64"/>
      <c r="AN48" s="64"/>
      <c r="AO48" s="64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  <c r="IX48" s="59"/>
      <c r="IY48" s="59"/>
      <c r="IZ48" s="59"/>
      <c r="JA48" s="59"/>
      <c r="JB48" s="59"/>
      <c r="JC48" s="59"/>
      <c r="JD48" s="59"/>
      <c r="JE48" s="59"/>
      <c r="JF48" s="59"/>
      <c r="JG48" s="59"/>
      <c r="JH48" s="59"/>
      <c r="JI48" s="59"/>
      <c r="JJ48" s="59"/>
      <c r="JK48" s="59"/>
      <c r="JL48" s="59"/>
      <c r="JM48" s="59"/>
      <c r="JN48" s="59"/>
      <c r="JO48" s="59"/>
      <c r="JP48" s="59"/>
      <c r="JQ48" s="59"/>
      <c r="JR48" s="59"/>
      <c r="JS48" s="59"/>
      <c r="JT48" s="59"/>
      <c r="JU48" s="59"/>
      <c r="JV48" s="59"/>
      <c r="JW48" s="59"/>
      <c r="JX48" s="59"/>
      <c r="JY48" s="59"/>
      <c r="JZ48" s="59"/>
      <c r="KA48" s="59"/>
      <c r="KB48" s="59"/>
      <c r="KC48" s="59"/>
      <c r="KD48" s="59"/>
      <c r="KE48" s="59"/>
      <c r="KF48" s="59"/>
      <c r="KG48" s="59"/>
      <c r="KH48" s="59"/>
      <c r="KI48" s="59"/>
      <c r="KJ48" s="59"/>
      <c r="KK48" s="59"/>
      <c r="KL48" s="59"/>
      <c r="KM48" s="59"/>
      <c r="KN48" s="59"/>
      <c r="KO48" s="59"/>
      <c r="KP48" s="59"/>
      <c r="KQ48" s="59"/>
      <c r="KR48" s="59"/>
      <c r="KS48" s="59"/>
      <c r="KT48" s="59"/>
      <c r="KU48" s="59"/>
      <c r="KV48" s="59"/>
      <c r="KW48" s="59"/>
      <c r="KX48" s="59"/>
      <c r="KY48" s="59"/>
      <c r="KZ48" s="59"/>
      <c r="LA48" s="59"/>
      <c r="LB48" s="59"/>
      <c r="LC48" s="59"/>
      <c r="LD48" s="59"/>
      <c r="LE48" s="59"/>
      <c r="LF48" s="59"/>
      <c r="LG48" s="59"/>
      <c r="LH48" s="59"/>
      <c r="LI48" s="59"/>
      <c r="LJ48" s="59"/>
      <c r="LK48" s="59"/>
      <c r="LL48" s="59"/>
      <c r="LM48" s="59"/>
      <c r="LN48" s="59"/>
      <c r="LO48" s="59"/>
      <c r="LP48" s="59"/>
      <c r="LQ48" s="59"/>
      <c r="LR48" s="59"/>
      <c r="LS48" s="59"/>
      <c r="LT48" s="59"/>
      <c r="LU48" s="59"/>
    </row>
    <row r="49" spans="1:333" ht="15.75" customHeight="1" x14ac:dyDescent="0.25">
      <c r="C49" s="51"/>
      <c r="D49" s="42" t="s">
        <v>11</v>
      </c>
      <c r="E49" s="53"/>
      <c r="F49" s="61">
        <f>E49</f>
        <v>0</v>
      </c>
      <c r="G49" s="61">
        <f t="shared" ref="G49:P49" si="26">F52</f>
        <v>-833333.33333333337</v>
      </c>
      <c r="H49" s="61">
        <f t="shared" si="26"/>
        <v>-2500000</v>
      </c>
      <c r="I49" s="61">
        <f t="shared" si="26"/>
        <v>-4166666.666666667</v>
      </c>
      <c r="J49" s="61">
        <f t="shared" si="26"/>
        <v>-5833333.333333334</v>
      </c>
      <c r="K49" s="61">
        <f t="shared" si="26"/>
        <v>-7500000.0000000009</v>
      </c>
      <c r="L49" s="61">
        <f t="shared" si="26"/>
        <v>-9166666.6666666679</v>
      </c>
      <c r="M49" s="61">
        <f t="shared" si="26"/>
        <v>-10833333.333333334</v>
      </c>
      <c r="N49" s="61">
        <f t="shared" si="26"/>
        <v>-12500000</v>
      </c>
      <c r="O49" s="61">
        <f t="shared" si="26"/>
        <v>-12419954.533333333</v>
      </c>
      <c r="P49" s="61">
        <f t="shared" si="26"/>
        <v>-9066415.8666666672</v>
      </c>
      <c r="Q49" s="61">
        <f t="shared" ref="Q49" si="27">P52</f>
        <v>-2740174.5333333341</v>
      </c>
      <c r="R49" s="61">
        <f t="shared" ref="R49" si="28">Q52</f>
        <v>6769186.1333333319</v>
      </c>
      <c r="S49" s="61">
        <f t="shared" ref="S49" si="29">R52</f>
        <v>16205630.133333232</v>
      </c>
      <c r="T49" s="61">
        <f t="shared" ref="T49" si="30">S52</f>
        <v>25642074.133333132</v>
      </c>
      <c r="U49" s="61">
        <f t="shared" ref="U49" si="31">T52</f>
        <v>35071218.133333027</v>
      </c>
      <c r="V49" s="61">
        <f t="shared" ref="V49" si="32">U52</f>
        <v>44500362.133332923</v>
      </c>
      <c r="W49" s="61">
        <f t="shared" ref="W49" si="33">V52</f>
        <v>54429506.133332811</v>
      </c>
      <c r="X49" s="61">
        <f t="shared" ref="X49" si="34">W52</f>
        <v>64358650.1333327</v>
      </c>
      <c r="Y49" s="61">
        <f t="shared" ref="Y49" si="35">X52</f>
        <v>74287794.133332595</v>
      </c>
      <c r="Z49" s="61">
        <f t="shared" ref="Z49" si="36">Y52</f>
        <v>84216938.133332491</v>
      </c>
      <c r="AA49" s="61">
        <f t="shared" ref="AA49" si="37">Z52</f>
        <v>94146082.133332387</v>
      </c>
      <c r="AB49" s="61">
        <f t="shared" ref="AB49" si="38">AA52</f>
        <v>104075226.13333228</v>
      </c>
      <c r="AC49" s="61">
        <f t="shared" ref="AC49" si="39">AB52</f>
        <v>114004370.13333218</v>
      </c>
      <c r="AD49" s="61">
        <f t="shared" ref="AD49" si="40">AC52</f>
        <v>123933514.13333207</v>
      </c>
      <c r="AE49" s="61">
        <f t="shared" ref="AE49" si="41">AD52</f>
        <v>133862658.13333197</v>
      </c>
      <c r="AF49" s="61">
        <f t="shared" ref="AF49" si="42">AE52</f>
        <v>143791802.13333187</v>
      </c>
      <c r="AG49" s="61">
        <f t="shared" ref="AG49" si="43">AF52</f>
        <v>153720946.13333175</v>
      </c>
      <c r="AH49" s="61">
        <f t="shared" ref="AH49" si="44">AG52</f>
        <v>163650090.13333163</v>
      </c>
      <c r="AI49" s="61">
        <f t="shared" ref="AI49" si="45">AH52</f>
        <v>173579234.13333151</v>
      </c>
      <c r="AJ49" s="61">
        <f t="shared" ref="AJ49" si="46">AI52</f>
        <v>183508378.13333139</v>
      </c>
      <c r="AK49" s="61">
        <f t="shared" ref="AK49" si="47">AJ52</f>
        <v>193437522.13333127</v>
      </c>
      <c r="AL49" s="61">
        <f t="shared" ref="AL49" si="48">AK52</f>
        <v>203366666.13333115</v>
      </c>
      <c r="AM49" s="61">
        <f t="shared" ref="AM49" si="49">AL52</f>
        <v>213295810.13333103</v>
      </c>
      <c r="AN49" s="61">
        <f t="shared" ref="AN49" si="50">AM52</f>
        <v>223224954.13333091</v>
      </c>
      <c r="AO49" s="61">
        <f t="shared" ref="AO49" si="51">AN52</f>
        <v>233154098.13333079</v>
      </c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0"/>
      <c r="IG49" s="60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0"/>
      <c r="IV49" s="60"/>
      <c r="IW49" s="60"/>
      <c r="IX49" s="60"/>
      <c r="IY49" s="60"/>
      <c r="IZ49" s="60"/>
      <c r="JA49" s="60"/>
      <c r="JB49" s="60"/>
      <c r="JC49" s="60"/>
      <c r="JD49" s="60"/>
      <c r="JE49" s="60"/>
      <c r="JF49" s="60"/>
      <c r="JG49" s="60"/>
      <c r="JH49" s="60"/>
      <c r="JI49" s="60"/>
      <c r="JJ49" s="60"/>
      <c r="JK49" s="60"/>
      <c r="JL49" s="60"/>
      <c r="JM49" s="60"/>
      <c r="JN49" s="60"/>
      <c r="JO49" s="60"/>
      <c r="JP49" s="60"/>
      <c r="JQ49" s="60"/>
      <c r="JR49" s="60"/>
      <c r="JS49" s="60"/>
      <c r="JT49" s="60"/>
      <c r="JU49" s="60"/>
      <c r="JV49" s="60"/>
      <c r="JW49" s="60"/>
      <c r="JX49" s="60"/>
      <c r="JY49" s="60"/>
      <c r="JZ49" s="60"/>
      <c r="KA49" s="60"/>
      <c r="KB49" s="60"/>
      <c r="KC49" s="60"/>
      <c r="KD49" s="60"/>
      <c r="KE49" s="60"/>
      <c r="KF49" s="60"/>
      <c r="KG49" s="60"/>
      <c r="KH49" s="60"/>
      <c r="KI49" s="60"/>
      <c r="KJ49" s="60"/>
      <c r="KK49" s="60"/>
      <c r="KL49" s="60"/>
      <c r="KM49" s="60"/>
      <c r="KN49" s="60"/>
      <c r="KO49" s="60"/>
      <c r="KP49" s="60"/>
      <c r="KQ49" s="60"/>
      <c r="KR49" s="60"/>
      <c r="KS49" s="60"/>
      <c r="KT49" s="60"/>
      <c r="KU49" s="60"/>
      <c r="KV49" s="60"/>
      <c r="KW49" s="60"/>
      <c r="KX49" s="60"/>
      <c r="KY49" s="60"/>
      <c r="KZ49" s="60"/>
      <c r="LA49" s="60"/>
      <c r="LB49" s="60"/>
      <c r="LC49" s="60"/>
      <c r="LD49" s="60"/>
      <c r="LE49" s="60"/>
      <c r="LF49" s="60"/>
      <c r="LG49" s="60"/>
      <c r="LH49" s="60"/>
      <c r="LI49" s="60"/>
      <c r="LJ49" s="60"/>
      <c r="LK49" s="60"/>
      <c r="LL49" s="60"/>
      <c r="LM49" s="60"/>
      <c r="LN49" s="60"/>
      <c r="LO49" s="60"/>
      <c r="LP49" s="60"/>
      <c r="LQ49" s="60"/>
      <c r="LR49" s="60"/>
      <c r="LS49" s="60"/>
      <c r="LT49" s="60"/>
      <c r="LU49" s="60"/>
    </row>
    <row r="50" spans="1:333" ht="15.75" customHeight="1" x14ac:dyDescent="0.25">
      <c r="C50" s="51"/>
      <c r="D50" s="42" t="s">
        <v>36</v>
      </c>
      <c r="E50" s="53"/>
      <c r="F50" s="61">
        <f>F46</f>
        <v>-833333.33333333337</v>
      </c>
      <c r="G50" s="61">
        <f t="shared" ref="G50:P50" si="52">G46</f>
        <v>-1666666.6666666667</v>
      </c>
      <c r="H50" s="61">
        <f t="shared" si="52"/>
        <v>-1666666.6666666667</v>
      </c>
      <c r="I50" s="61">
        <f t="shared" si="52"/>
        <v>-1666666.6666666667</v>
      </c>
      <c r="J50" s="61">
        <f t="shared" si="52"/>
        <v>-1666666.6666666667</v>
      </c>
      <c r="K50" s="61">
        <f t="shared" si="52"/>
        <v>-1666666.6666666667</v>
      </c>
      <c r="L50" s="61">
        <f t="shared" si="52"/>
        <v>-1666666.6666666667</v>
      </c>
      <c r="M50" s="61">
        <f t="shared" si="52"/>
        <v>-1666666.6666666667</v>
      </c>
      <c r="N50" s="61">
        <f t="shared" si="52"/>
        <v>80045.466666666791</v>
      </c>
      <c r="O50" s="61">
        <f t="shared" si="52"/>
        <v>3353538.666666667</v>
      </c>
      <c r="P50" s="61">
        <f t="shared" si="52"/>
        <v>6326241.333333333</v>
      </c>
      <c r="Q50" s="61">
        <f t="shared" ref="Q50:AO50" si="53">Q46</f>
        <v>9509360.666666666</v>
      </c>
      <c r="R50" s="61">
        <f t="shared" si="53"/>
        <v>9436443.9999998994</v>
      </c>
      <c r="S50" s="61">
        <f t="shared" si="53"/>
        <v>9436443.9999998994</v>
      </c>
      <c r="T50" s="61">
        <f t="shared" si="53"/>
        <v>9429143.9999998994</v>
      </c>
      <c r="U50" s="61">
        <f t="shared" si="53"/>
        <v>9429143.9999998994</v>
      </c>
      <c r="V50" s="61">
        <f t="shared" si="53"/>
        <v>9929143.9999998901</v>
      </c>
      <c r="W50" s="61">
        <f t="shared" si="53"/>
        <v>9929143.9999998901</v>
      </c>
      <c r="X50" s="61">
        <f t="shared" si="53"/>
        <v>9929143.9999998901</v>
      </c>
      <c r="Y50" s="61">
        <f t="shared" si="53"/>
        <v>9929143.9999998901</v>
      </c>
      <c r="Z50" s="61">
        <f t="shared" si="53"/>
        <v>9929143.9999998901</v>
      </c>
      <c r="AA50" s="61">
        <f t="shared" si="53"/>
        <v>9929143.9999998901</v>
      </c>
      <c r="AB50" s="61">
        <f t="shared" si="53"/>
        <v>9929143.9999998901</v>
      </c>
      <c r="AC50" s="61">
        <f t="shared" si="53"/>
        <v>9929143.9999998901</v>
      </c>
      <c r="AD50" s="61">
        <f t="shared" si="53"/>
        <v>9929143.9999998901</v>
      </c>
      <c r="AE50" s="61">
        <f t="shared" si="53"/>
        <v>9929143.9999998901</v>
      </c>
      <c r="AF50" s="61">
        <f t="shared" si="53"/>
        <v>9929143.9999998901</v>
      </c>
      <c r="AG50" s="61">
        <f t="shared" si="53"/>
        <v>9929143.9999998901</v>
      </c>
      <c r="AH50" s="61">
        <f t="shared" si="53"/>
        <v>9929143.9999998901</v>
      </c>
      <c r="AI50" s="61">
        <f t="shared" si="53"/>
        <v>9929143.9999998901</v>
      </c>
      <c r="AJ50" s="61">
        <f t="shared" si="53"/>
        <v>9929143.9999998901</v>
      </c>
      <c r="AK50" s="61">
        <f t="shared" si="53"/>
        <v>9929143.9999998901</v>
      </c>
      <c r="AL50" s="61">
        <f t="shared" si="53"/>
        <v>9929143.9999998901</v>
      </c>
      <c r="AM50" s="61">
        <f t="shared" si="53"/>
        <v>9929143.9999998901</v>
      </c>
      <c r="AN50" s="61">
        <f t="shared" si="53"/>
        <v>9929143.9999998901</v>
      </c>
      <c r="AO50" s="61">
        <f t="shared" si="53"/>
        <v>9929143.9999998901</v>
      </c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0"/>
      <c r="IG50" s="60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0"/>
      <c r="IV50" s="60"/>
      <c r="IW50" s="60"/>
      <c r="IX50" s="60"/>
      <c r="IY50" s="60"/>
      <c r="IZ50" s="60"/>
      <c r="JA50" s="60"/>
      <c r="JB50" s="60"/>
      <c r="JC50" s="60"/>
      <c r="JD50" s="60"/>
      <c r="JE50" s="60"/>
      <c r="JF50" s="60"/>
      <c r="JG50" s="60"/>
      <c r="JH50" s="60"/>
      <c r="JI50" s="60"/>
      <c r="JJ50" s="60"/>
      <c r="JK50" s="60"/>
      <c r="JL50" s="60"/>
      <c r="JM50" s="60"/>
      <c r="JN50" s="60"/>
      <c r="JO50" s="60"/>
      <c r="JP50" s="60"/>
      <c r="JQ50" s="60"/>
      <c r="JR50" s="60"/>
      <c r="JS50" s="60"/>
      <c r="JT50" s="60"/>
      <c r="JU50" s="60"/>
      <c r="JV50" s="60"/>
      <c r="JW50" s="60"/>
      <c r="JX50" s="60"/>
      <c r="JY50" s="60"/>
      <c r="JZ50" s="60"/>
      <c r="KA50" s="60"/>
      <c r="KB50" s="60"/>
      <c r="KC50" s="60"/>
      <c r="KD50" s="60"/>
      <c r="KE50" s="60"/>
      <c r="KF50" s="60"/>
      <c r="KG50" s="60"/>
      <c r="KH50" s="60"/>
      <c r="KI50" s="60"/>
      <c r="KJ50" s="60"/>
      <c r="KK50" s="60"/>
      <c r="KL50" s="60"/>
      <c r="KM50" s="60"/>
      <c r="KN50" s="60"/>
      <c r="KO50" s="60"/>
      <c r="KP50" s="60"/>
      <c r="KQ50" s="60"/>
      <c r="KR50" s="60"/>
      <c r="KS50" s="60"/>
      <c r="KT50" s="60"/>
      <c r="KU50" s="60"/>
      <c r="KV50" s="60"/>
      <c r="KW50" s="60"/>
      <c r="KX50" s="60"/>
      <c r="KY50" s="60"/>
      <c r="KZ50" s="60"/>
      <c r="LA50" s="60"/>
      <c r="LB50" s="60"/>
      <c r="LC50" s="60"/>
      <c r="LD50" s="60"/>
      <c r="LE50" s="60"/>
      <c r="LF50" s="60"/>
      <c r="LG50" s="60"/>
      <c r="LH50" s="60"/>
      <c r="LI50" s="60"/>
      <c r="LJ50" s="60"/>
      <c r="LK50" s="60"/>
      <c r="LL50" s="60"/>
      <c r="LM50" s="60"/>
      <c r="LN50" s="60"/>
      <c r="LO50" s="60"/>
      <c r="LP50" s="60"/>
      <c r="LQ50" s="60"/>
      <c r="LR50" s="60"/>
      <c r="LS50" s="60"/>
      <c r="LT50" s="60"/>
      <c r="LU50" s="60"/>
    </row>
    <row r="51" spans="1:333" ht="15.75" customHeight="1" x14ac:dyDescent="0.25">
      <c r="C51" s="51"/>
      <c r="D51" s="42" t="s">
        <v>35</v>
      </c>
      <c r="E51" s="53"/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1">
        <v>0</v>
      </c>
      <c r="AH51" s="61">
        <v>0</v>
      </c>
      <c r="AI51" s="61">
        <v>0</v>
      </c>
      <c r="AJ51" s="61">
        <v>0</v>
      </c>
      <c r="AK51" s="61">
        <v>0</v>
      </c>
      <c r="AL51" s="61">
        <v>0</v>
      </c>
      <c r="AM51" s="61">
        <v>0</v>
      </c>
      <c r="AN51" s="61">
        <v>0</v>
      </c>
      <c r="AO51" s="61">
        <v>0</v>
      </c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0"/>
      <c r="HR51" s="60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0"/>
      <c r="IG51" s="60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0"/>
      <c r="IV51" s="60"/>
      <c r="IW51" s="60"/>
      <c r="IX51" s="60"/>
      <c r="IY51" s="60"/>
      <c r="IZ51" s="60"/>
      <c r="JA51" s="60"/>
      <c r="JB51" s="60"/>
      <c r="JC51" s="60"/>
      <c r="JD51" s="60"/>
      <c r="JE51" s="60"/>
      <c r="JF51" s="60"/>
      <c r="JG51" s="60"/>
      <c r="JH51" s="60"/>
      <c r="JI51" s="60"/>
      <c r="JJ51" s="60"/>
      <c r="JK51" s="60"/>
      <c r="JL51" s="60"/>
      <c r="JM51" s="60"/>
      <c r="JN51" s="60"/>
      <c r="JO51" s="60"/>
      <c r="JP51" s="60"/>
      <c r="JQ51" s="60"/>
      <c r="JR51" s="60"/>
      <c r="JS51" s="60"/>
      <c r="JT51" s="60"/>
      <c r="JU51" s="60"/>
      <c r="JV51" s="60"/>
      <c r="JW51" s="60"/>
      <c r="JX51" s="60"/>
      <c r="JY51" s="60"/>
      <c r="JZ51" s="60"/>
      <c r="KA51" s="60"/>
      <c r="KB51" s="60"/>
      <c r="KC51" s="60"/>
      <c r="KD51" s="60"/>
      <c r="KE51" s="60"/>
      <c r="KF51" s="60"/>
      <c r="KG51" s="60"/>
      <c r="KH51" s="60"/>
      <c r="KI51" s="60"/>
      <c r="KJ51" s="60"/>
      <c r="KK51" s="60"/>
      <c r="KL51" s="60"/>
      <c r="KM51" s="60"/>
      <c r="KN51" s="60"/>
      <c r="KO51" s="60"/>
      <c r="KP51" s="60"/>
      <c r="KQ51" s="60"/>
      <c r="KR51" s="60"/>
      <c r="KS51" s="60"/>
      <c r="KT51" s="60"/>
      <c r="KU51" s="60"/>
      <c r="KV51" s="60"/>
      <c r="KW51" s="60"/>
      <c r="KX51" s="60"/>
      <c r="KY51" s="60"/>
      <c r="KZ51" s="60"/>
      <c r="LA51" s="60"/>
      <c r="LB51" s="60"/>
      <c r="LC51" s="60"/>
      <c r="LD51" s="60"/>
      <c r="LE51" s="60"/>
      <c r="LF51" s="60"/>
      <c r="LG51" s="60"/>
      <c r="LH51" s="60"/>
      <c r="LI51" s="60"/>
      <c r="LJ51" s="60"/>
      <c r="LK51" s="60"/>
      <c r="LL51" s="60"/>
      <c r="LM51" s="60"/>
      <c r="LN51" s="60"/>
      <c r="LO51" s="60"/>
      <c r="LP51" s="60"/>
      <c r="LQ51" s="60"/>
      <c r="LR51" s="60"/>
      <c r="LS51" s="60"/>
      <c r="LT51" s="60"/>
      <c r="LU51" s="60"/>
    </row>
    <row r="52" spans="1:333" ht="21" customHeight="1" x14ac:dyDescent="0.25">
      <c r="D52" s="66" t="s">
        <v>12</v>
      </c>
      <c r="E52" s="53"/>
      <c r="F52" s="63">
        <f t="shared" ref="F52:P52" si="54">F49+F50</f>
        <v>-833333.33333333337</v>
      </c>
      <c r="G52" s="63">
        <f t="shared" si="54"/>
        <v>-2500000</v>
      </c>
      <c r="H52" s="63">
        <f t="shared" si="54"/>
        <v>-4166666.666666667</v>
      </c>
      <c r="I52" s="63">
        <f t="shared" si="54"/>
        <v>-5833333.333333334</v>
      </c>
      <c r="J52" s="63">
        <f t="shared" si="54"/>
        <v>-7500000.0000000009</v>
      </c>
      <c r="K52" s="63">
        <f t="shared" si="54"/>
        <v>-9166666.6666666679</v>
      </c>
      <c r="L52" s="63">
        <f t="shared" si="54"/>
        <v>-10833333.333333334</v>
      </c>
      <c r="M52" s="63">
        <f t="shared" si="54"/>
        <v>-12500000</v>
      </c>
      <c r="N52" s="63">
        <f t="shared" si="54"/>
        <v>-12419954.533333333</v>
      </c>
      <c r="O52" s="63">
        <f t="shared" si="54"/>
        <v>-9066415.8666666672</v>
      </c>
      <c r="P52" s="63">
        <f t="shared" si="54"/>
        <v>-2740174.5333333341</v>
      </c>
      <c r="Q52" s="63">
        <f t="shared" ref="Q52:AO52" si="55">Q49+Q50</f>
        <v>6769186.1333333319</v>
      </c>
      <c r="R52" s="63">
        <f t="shared" si="55"/>
        <v>16205630.133333232</v>
      </c>
      <c r="S52" s="63">
        <f t="shared" si="55"/>
        <v>25642074.133333132</v>
      </c>
      <c r="T52" s="63">
        <f t="shared" si="55"/>
        <v>35071218.133333027</v>
      </c>
      <c r="U52" s="63">
        <f t="shared" si="55"/>
        <v>44500362.133332923</v>
      </c>
      <c r="V52" s="63">
        <f t="shared" si="55"/>
        <v>54429506.133332811</v>
      </c>
      <c r="W52" s="63">
        <f t="shared" si="55"/>
        <v>64358650.1333327</v>
      </c>
      <c r="X52" s="63">
        <f t="shared" si="55"/>
        <v>74287794.133332595</v>
      </c>
      <c r="Y52" s="63">
        <f t="shared" si="55"/>
        <v>84216938.133332491</v>
      </c>
      <c r="Z52" s="63">
        <f t="shared" si="55"/>
        <v>94146082.133332387</v>
      </c>
      <c r="AA52" s="63">
        <f t="shared" si="55"/>
        <v>104075226.13333228</v>
      </c>
      <c r="AB52" s="63">
        <f t="shared" si="55"/>
        <v>114004370.13333218</v>
      </c>
      <c r="AC52" s="63">
        <f t="shared" si="55"/>
        <v>123933514.13333207</v>
      </c>
      <c r="AD52" s="63">
        <f t="shared" si="55"/>
        <v>133862658.13333197</v>
      </c>
      <c r="AE52" s="63">
        <f t="shared" si="55"/>
        <v>143791802.13333187</v>
      </c>
      <c r="AF52" s="63">
        <f t="shared" si="55"/>
        <v>153720946.13333175</v>
      </c>
      <c r="AG52" s="63">
        <f t="shared" si="55"/>
        <v>163650090.13333163</v>
      </c>
      <c r="AH52" s="63">
        <f t="shared" si="55"/>
        <v>173579234.13333151</v>
      </c>
      <c r="AI52" s="63">
        <f t="shared" si="55"/>
        <v>183508378.13333139</v>
      </c>
      <c r="AJ52" s="63">
        <f t="shared" si="55"/>
        <v>193437522.13333127</v>
      </c>
      <c r="AK52" s="63">
        <f t="shared" si="55"/>
        <v>203366666.13333115</v>
      </c>
      <c r="AL52" s="63">
        <f t="shared" si="55"/>
        <v>213295810.13333103</v>
      </c>
      <c r="AM52" s="63">
        <f t="shared" si="55"/>
        <v>223224954.13333091</v>
      </c>
      <c r="AN52" s="63">
        <f t="shared" si="55"/>
        <v>233154098.13333079</v>
      </c>
      <c r="AO52" s="63">
        <f t="shared" si="55"/>
        <v>243083242.13333067</v>
      </c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  <c r="IJ52" s="59"/>
      <c r="IK52" s="59"/>
      <c r="IL52" s="59"/>
      <c r="IM52" s="59"/>
      <c r="IN52" s="59"/>
      <c r="IO52" s="59"/>
      <c r="IP52" s="59"/>
      <c r="IQ52" s="59"/>
      <c r="IR52" s="59"/>
      <c r="IS52" s="59"/>
      <c r="IT52" s="59"/>
      <c r="IU52" s="59"/>
      <c r="IV52" s="59"/>
      <c r="IW52" s="59"/>
      <c r="IX52" s="59"/>
      <c r="IY52" s="59"/>
      <c r="IZ52" s="59"/>
      <c r="JA52" s="59"/>
      <c r="JB52" s="59"/>
      <c r="JC52" s="59"/>
      <c r="JD52" s="59"/>
      <c r="JE52" s="59"/>
      <c r="JF52" s="59"/>
      <c r="JG52" s="59"/>
      <c r="JH52" s="59"/>
      <c r="JI52" s="59"/>
      <c r="JJ52" s="59"/>
      <c r="JK52" s="59"/>
      <c r="JL52" s="59"/>
      <c r="JM52" s="59"/>
      <c r="JN52" s="59"/>
      <c r="JO52" s="59"/>
      <c r="JP52" s="59"/>
      <c r="JQ52" s="59"/>
      <c r="JR52" s="59"/>
      <c r="JS52" s="59"/>
      <c r="JT52" s="59"/>
      <c r="JU52" s="59"/>
      <c r="JV52" s="59"/>
      <c r="JW52" s="59"/>
      <c r="JX52" s="59"/>
      <c r="JY52" s="59"/>
      <c r="JZ52" s="59"/>
      <c r="KA52" s="59"/>
      <c r="KB52" s="59"/>
      <c r="KC52" s="59"/>
      <c r="KD52" s="59"/>
      <c r="KE52" s="59"/>
      <c r="KF52" s="59"/>
      <c r="KG52" s="59"/>
      <c r="KH52" s="59"/>
      <c r="KI52" s="59"/>
      <c r="KJ52" s="59"/>
      <c r="KK52" s="59"/>
      <c r="KL52" s="59"/>
      <c r="KM52" s="59"/>
      <c r="KN52" s="59"/>
      <c r="KO52" s="59"/>
      <c r="KP52" s="59"/>
      <c r="KQ52" s="59"/>
      <c r="KR52" s="59"/>
      <c r="KS52" s="59"/>
      <c r="KT52" s="59"/>
      <c r="KU52" s="59"/>
      <c r="KV52" s="59"/>
      <c r="KW52" s="59"/>
      <c r="KX52" s="59"/>
      <c r="KY52" s="59"/>
      <c r="KZ52" s="59"/>
      <c r="LA52" s="59"/>
      <c r="LB52" s="59"/>
      <c r="LC52" s="59"/>
      <c r="LD52" s="59"/>
      <c r="LE52" s="59"/>
      <c r="LF52" s="59"/>
      <c r="LG52" s="59"/>
      <c r="LH52" s="59"/>
      <c r="LI52" s="59"/>
      <c r="LJ52" s="59"/>
      <c r="LK52" s="59"/>
      <c r="LL52" s="59"/>
      <c r="LM52" s="59"/>
      <c r="LN52" s="59"/>
      <c r="LO52" s="59"/>
      <c r="LP52" s="59"/>
      <c r="LQ52" s="59"/>
      <c r="LR52" s="59"/>
      <c r="LS52" s="59"/>
      <c r="LT52" s="59"/>
      <c r="LU52" s="59"/>
    </row>
    <row r="53" spans="1:333" ht="15.75" customHeight="1" x14ac:dyDescent="0.25">
      <c r="E53" s="44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0"/>
      <c r="HC53" s="60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0"/>
      <c r="HR53" s="60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0"/>
      <c r="IG53" s="60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0"/>
      <c r="IV53" s="60"/>
      <c r="IW53" s="60"/>
      <c r="IX53" s="60"/>
      <c r="IY53" s="60"/>
      <c r="IZ53" s="60"/>
      <c r="JA53" s="60"/>
      <c r="JB53" s="60"/>
      <c r="JC53" s="60"/>
      <c r="JD53" s="60"/>
      <c r="JE53" s="60"/>
      <c r="JF53" s="60"/>
      <c r="JG53" s="60"/>
      <c r="JH53" s="60"/>
      <c r="JI53" s="60"/>
      <c r="JJ53" s="60"/>
      <c r="JK53" s="60"/>
      <c r="JL53" s="60"/>
      <c r="JM53" s="60"/>
      <c r="JN53" s="60"/>
      <c r="JO53" s="60"/>
      <c r="JP53" s="60"/>
      <c r="JQ53" s="60"/>
      <c r="JR53" s="60"/>
      <c r="JS53" s="60"/>
      <c r="JT53" s="60"/>
      <c r="JU53" s="60"/>
      <c r="JV53" s="60"/>
      <c r="JW53" s="60"/>
      <c r="JX53" s="60"/>
      <c r="JY53" s="60"/>
      <c r="JZ53" s="60"/>
      <c r="KA53" s="60"/>
      <c r="KB53" s="60"/>
      <c r="KC53" s="60"/>
      <c r="KD53" s="60"/>
      <c r="KE53" s="60"/>
      <c r="KF53" s="60"/>
      <c r="KG53" s="60"/>
      <c r="KH53" s="60"/>
      <c r="KI53" s="60"/>
      <c r="KJ53" s="60"/>
      <c r="KK53" s="60"/>
      <c r="KL53" s="60"/>
      <c r="KM53" s="60"/>
      <c r="KN53" s="60"/>
      <c r="KO53" s="60"/>
      <c r="KP53" s="60"/>
      <c r="KQ53" s="60"/>
      <c r="KR53" s="60"/>
      <c r="KS53" s="60"/>
      <c r="KT53" s="60"/>
      <c r="KU53" s="60"/>
      <c r="KV53" s="60"/>
      <c r="KW53" s="60"/>
      <c r="KX53" s="60"/>
      <c r="KY53" s="60"/>
      <c r="KZ53" s="60"/>
      <c r="LA53" s="60"/>
      <c r="LB53" s="60"/>
      <c r="LC53" s="60"/>
      <c r="LD53" s="60"/>
      <c r="LE53" s="60"/>
      <c r="LF53" s="60"/>
      <c r="LG53" s="60"/>
      <c r="LH53" s="60"/>
      <c r="LI53" s="60"/>
      <c r="LJ53" s="60"/>
      <c r="LK53" s="60"/>
      <c r="LL53" s="60"/>
      <c r="LM53" s="60"/>
      <c r="LN53" s="60"/>
      <c r="LO53" s="60"/>
      <c r="LP53" s="60"/>
      <c r="LQ53" s="60"/>
      <c r="LR53" s="60"/>
      <c r="LS53" s="60"/>
      <c r="LT53" s="60"/>
      <c r="LU53" s="60"/>
    </row>
    <row r="54" spans="1:333" ht="15.75" customHeight="1" thickBot="1" x14ac:dyDescent="0.3">
      <c r="A54" s="67"/>
      <c r="B54" s="68"/>
      <c r="C54" s="32" t="s">
        <v>13</v>
      </c>
      <c r="D54" s="69"/>
      <c r="E54" s="70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2"/>
      <c r="GH54" s="72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2"/>
      <c r="HD54" s="72"/>
      <c r="HE54" s="72"/>
      <c r="HF54" s="72"/>
      <c r="HG54" s="72"/>
      <c r="HH54" s="72"/>
      <c r="HI54" s="72"/>
      <c r="HJ54" s="72"/>
      <c r="HK54" s="72"/>
      <c r="HL54" s="72"/>
      <c r="HM54" s="72"/>
      <c r="HN54" s="72"/>
      <c r="HO54" s="72"/>
      <c r="HP54" s="72"/>
      <c r="HQ54" s="72"/>
      <c r="HR54" s="72"/>
      <c r="HS54" s="72"/>
      <c r="HT54" s="72"/>
      <c r="HU54" s="72"/>
      <c r="HV54" s="72"/>
      <c r="HW54" s="72"/>
      <c r="HX54" s="72"/>
      <c r="HY54" s="72"/>
      <c r="HZ54" s="72"/>
      <c r="IA54" s="72"/>
      <c r="IB54" s="72"/>
      <c r="IC54" s="72"/>
      <c r="ID54" s="72"/>
      <c r="IE54" s="72"/>
      <c r="IF54" s="72"/>
      <c r="IG54" s="72"/>
      <c r="IH54" s="72"/>
      <c r="II54" s="72"/>
      <c r="IJ54" s="72"/>
      <c r="IK54" s="72"/>
      <c r="IL54" s="72"/>
      <c r="IM54" s="72"/>
      <c r="IN54" s="72"/>
      <c r="IO54" s="72"/>
      <c r="IP54" s="72"/>
      <c r="IQ54" s="72"/>
      <c r="IR54" s="72"/>
      <c r="IS54" s="72"/>
      <c r="IT54" s="72"/>
      <c r="IU54" s="72"/>
      <c r="IV54" s="72"/>
      <c r="IW54" s="72"/>
      <c r="IX54" s="72"/>
      <c r="IY54" s="72"/>
      <c r="IZ54" s="72"/>
      <c r="JA54" s="72"/>
      <c r="JB54" s="72"/>
      <c r="JC54" s="72"/>
      <c r="JD54" s="72"/>
      <c r="JE54" s="72"/>
      <c r="JF54" s="72"/>
      <c r="JG54" s="72"/>
      <c r="JH54" s="72"/>
      <c r="JI54" s="72"/>
      <c r="JJ54" s="72"/>
      <c r="JK54" s="72"/>
      <c r="JL54" s="72"/>
      <c r="JM54" s="72"/>
      <c r="JN54" s="72"/>
      <c r="JO54" s="72"/>
      <c r="JP54" s="72"/>
      <c r="JQ54" s="72"/>
      <c r="JR54" s="72"/>
      <c r="JS54" s="72"/>
      <c r="JT54" s="72"/>
      <c r="JU54" s="72"/>
      <c r="JV54" s="72"/>
      <c r="JW54" s="72"/>
      <c r="JX54" s="72"/>
      <c r="JY54" s="72"/>
      <c r="JZ54" s="72"/>
      <c r="KA54" s="72"/>
      <c r="KB54" s="72"/>
      <c r="KC54" s="72"/>
      <c r="KD54" s="72"/>
      <c r="KE54" s="72"/>
      <c r="KF54" s="72"/>
      <c r="KG54" s="72"/>
      <c r="KH54" s="72"/>
      <c r="KI54" s="72"/>
      <c r="KJ54" s="72"/>
      <c r="KK54" s="72"/>
      <c r="KL54" s="72"/>
      <c r="KM54" s="72"/>
      <c r="KN54" s="72"/>
      <c r="KO54" s="72"/>
      <c r="KP54" s="72"/>
      <c r="KQ54" s="72"/>
      <c r="KR54" s="72"/>
      <c r="KS54" s="72"/>
      <c r="KT54" s="72"/>
      <c r="KU54" s="72"/>
      <c r="KV54" s="72"/>
      <c r="KW54" s="72"/>
      <c r="KX54" s="72"/>
      <c r="KY54" s="72"/>
      <c r="KZ54" s="72"/>
      <c r="LA54" s="72"/>
      <c r="LB54" s="72"/>
      <c r="LC54" s="72"/>
      <c r="LD54" s="72"/>
      <c r="LE54" s="72"/>
      <c r="LF54" s="72"/>
      <c r="LG54" s="72"/>
      <c r="LH54" s="72"/>
      <c r="LI54" s="72"/>
      <c r="LJ54" s="72"/>
      <c r="LK54" s="72"/>
      <c r="LL54" s="72"/>
      <c r="LM54" s="72"/>
      <c r="LN54" s="72"/>
      <c r="LO54" s="72"/>
      <c r="LP54" s="72"/>
      <c r="LQ54" s="72"/>
      <c r="LR54" s="72"/>
      <c r="LS54" s="72"/>
      <c r="LT54" s="72"/>
      <c r="LU54" s="72"/>
    </row>
    <row r="55" spans="1:333" ht="15.75" customHeight="1" thickTop="1" x14ac:dyDescent="0.25">
      <c r="E55" s="4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1:333" ht="15.75" customHeight="1" x14ac:dyDescent="0.25">
      <c r="A56" s="67"/>
      <c r="B56" s="67"/>
      <c r="C56" s="66" t="s">
        <v>14</v>
      </c>
      <c r="D56" s="34"/>
      <c r="E56" s="53"/>
      <c r="F56" s="34"/>
      <c r="G56" s="34"/>
      <c r="H56" s="34"/>
      <c r="I56" s="34"/>
      <c r="J56" s="73"/>
      <c r="K56" s="73"/>
      <c r="L56" s="73"/>
      <c r="M56" s="73"/>
      <c r="N56" s="73"/>
      <c r="O56" s="73"/>
      <c r="P56" s="73"/>
      <c r="Q56" s="73"/>
      <c r="R56" s="34"/>
      <c r="S56" s="73"/>
      <c r="T56" s="34"/>
      <c r="U56" s="34"/>
      <c r="V56" s="34"/>
      <c r="W56" s="34"/>
      <c r="X56" s="34"/>
      <c r="Y56" s="73"/>
      <c r="Z56" s="73"/>
      <c r="AA56" s="73"/>
      <c r="AB56" s="73"/>
      <c r="AC56" s="73"/>
      <c r="AD56" s="73"/>
      <c r="AE56" s="73"/>
      <c r="AF56" s="73"/>
      <c r="AG56" s="34"/>
      <c r="AH56" s="73"/>
      <c r="AI56" s="34"/>
      <c r="AJ56" s="34"/>
      <c r="AK56" s="34"/>
      <c r="AL56" s="34"/>
      <c r="AM56" s="34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3"/>
      <c r="EF56" s="73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3"/>
      <c r="EU56" s="73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3"/>
      <c r="FJ56" s="73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3"/>
      <c r="FY56" s="73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3"/>
      <c r="GN56" s="73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3"/>
      <c r="HC56" s="73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3"/>
      <c r="HR56" s="73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3"/>
      <c r="IG56" s="73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3"/>
      <c r="IV56" s="73"/>
      <c r="IW56" s="73"/>
      <c r="IX56" s="73"/>
      <c r="IY56" s="73"/>
      <c r="IZ56" s="73"/>
      <c r="JA56" s="73"/>
      <c r="JB56" s="73"/>
      <c r="JC56" s="73"/>
      <c r="JD56" s="73"/>
      <c r="JE56" s="73"/>
      <c r="JF56" s="73"/>
      <c r="JG56" s="73"/>
      <c r="JH56" s="73"/>
      <c r="JI56" s="73"/>
      <c r="JJ56" s="73"/>
      <c r="JK56" s="73"/>
      <c r="JL56" s="73"/>
      <c r="JM56" s="73"/>
      <c r="JN56" s="73"/>
      <c r="JO56" s="73"/>
      <c r="JP56" s="73"/>
      <c r="JQ56" s="73"/>
      <c r="JR56" s="73"/>
      <c r="JS56" s="73"/>
      <c r="JT56" s="73"/>
      <c r="JU56" s="73"/>
      <c r="JV56" s="73"/>
      <c r="JW56" s="73"/>
      <c r="JX56" s="73"/>
      <c r="JY56" s="73"/>
      <c r="JZ56" s="73"/>
      <c r="KA56" s="73"/>
      <c r="KB56" s="73"/>
      <c r="KC56" s="73"/>
      <c r="KD56" s="73"/>
      <c r="KE56" s="73"/>
      <c r="KF56" s="73"/>
      <c r="KG56" s="73"/>
      <c r="KH56" s="73"/>
      <c r="KI56" s="73"/>
      <c r="KJ56" s="73"/>
      <c r="KK56" s="73"/>
      <c r="KL56" s="73"/>
      <c r="KM56" s="73"/>
      <c r="KN56" s="73"/>
      <c r="KO56" s="73"/>
      <c r="KP56" s="73"/>
      <c r="KQ56" s="73"/>
      <c r="KR56" s="73"/>
      <c r="KS56" s="73"/>
      <c r="KT56" s="73"/>
      <c r="KU56" s="73"/>
      <c r="KV56" s="73"/>
      <c r="KW56" s="73"/>
      <c r="KX56" s="73"/>
      <c r="KY56" s="73"/>
      <c r="KZ56" s="73"/>
      <c r="LA56" s="73"/>
      <c r="LB56" s="73"/>
      <c r="LC56" s="73"/>
      <c r="LD56" s="73"/>
      <c r="LE56" s="73"/>
      <c r="LF56" s="73"/>
      <c r="LG56" s="73"/>
      <c r="LH56" s="73"/>
      <c r="LI56" s="73"/>
      <c r="LJ56" s="73"/>
      <c r="LK56" s="73"/>
      <c r="LL56" s="73"/>
      <c r="LM56" s="73"/>
      <c r="LN56" s="73"/>
      <c r="LO56" s="73"/>
      <c r="LP56" s="73"/>
      <c r="LQ56" s="73"/>
      <c r="LR56" s="73"/>
      <c r="LS56" s="73"/>
      <c r="LT56" s="73"/>
      <c r="LU56" s="73"/>
    </row>
    <row r="57" spans="1:333" ht="15.75" customHeight="1" x14ac:dyDescent="0.25">
      <c r="B57" s="74"/>
      <c r="C57" s="34"/>
      <c r="D57" s="42" t="s">
        <v>77</v>
      </c>
      <c r="E57" s="53"/>
      <c r="F57" s="61">
        <f t="shared" ref="F57:O58" si="56">SUMIF($D$10:$D$34,$D57,F$10:F$34)</f>
        <v>0</v>
      </c>
      <c r="G57" s="61">
        <f t="shared" si="56"/>
        <v>0</v>
      </c>
      <c r="H57" s="61">
        <f t="shared" si="56"/>
        <v>0</v>
      </c>
      <c r="I57" s="61">
        <f t="shared" si="56"/>
        <v>0</v>
      </c>
      <c r="J57" s="61">
        <f t="shared" si="56"/>
        <v>0</v>
      </c>
      <c r="K57" s="61">
        <f t="shared" si="56"/>
        <v>0</v>
      </c>
      <c r="L57" s="61">
        <f t="shared" si="56"/>
        <v>0</v>
      </c>
      <c r="M57" s="61">
        <f t="shared" si="56"/>
        <v>0</v>
      </c>
      <c r="N57" s="61">
        <f t="shared" si="56"/>
        <v>1738800</v>
      </c>
      <c r="O57" s="61">
        <f t="shared" si="56"/>
        <v>4347000</v>
      </c>
      <c r="P57" s="61">
        <f t="shared" ref="P57:Y58" si="57">SUMIF($D$10:$D$34,$D57,P$10:P$34)</f>
        <v>6520500</v>
      </c>
      <c r="Q57" s="61">
        <f t="shared" si="57"/>
        <v>8694000</v>
      </c>
      <c r="R57" s="61">
        <f t="shared" si="57"/>
        <v>8694000</v>
      </c>
      <c r="S57" s="61">
        <f t="shared" si="57"/>
        <v>8694000</v>
      </c>
      <c r="T57" s="61">
        <f t="shared" si="57"/>
        <v>8694000</v>
      </c>
      <c r="U57" s="61">
        <f t="shared" si="57"/>
        <v>8694000</v>
      </c>
      <c r="V57" s="61">
        <f t="shared" si="57"/>
        <v>8694000</v>
      </c>
      <c r="W57" s="61">
        <f t="shared" si="57"/>
        <v>8694000</v>
      </c>
      <c r="X57" s="61">
        <f t="shared" si="57"/>
        <v>8694000</v>
      </c>
      <c r="Y57" s="61">
        <f t="shared" si="57"/>
        <v>8694000</v>
      </c>
      <c r="Z57" s="61">
        <f t="shared" ref="Z57:AI58" si="58">SUMIF($D$10:$D$34,$D57,Z$10:Z$34)</f>
        <v>8694000</v>
      </c>
      <c r="AA57" s="61">
        <f t="shared" si="58"/>
        <v>8694000</v>
      </c>
      <c r="AB57" s="61">
        <f t="shared" si="58"/>
        <v>8694000</v>
      </c>
      <c r="AC57" s="61">
        <f t="shared" si="58"/>
        <v>8694000</v>
      </c>
      <c r="AD57" s="61">
        <f t="shared" si="58"/>
        <v>8694000</v>
      </c>
      <c r="AE57" s="61">
        <f t="shared" si="58"/>
        <v>8694000</v>
      </c>
      <c r="AF57" s="61">
        <f t="shared" si="58"/>
        <v>8694000</v>
      </c>
      <c r="AG57" s="61">
        <f t="shared" si="58"/>
        <v>8694000</v>
      </c>
      <c r="AH57" s="61">
        <f t="shared" si="58"/>
        <v>8694000</v>
      </c>
      <c r="AI57" s="61">
        <f t="shared" si="58"/>
        <v>8694000</v>
      </c>
      <c r="AJ57" s="61">
        <f t="shared" ref="AJ57:AO58" si="59">SUMIF($D$10:$D$34,$D57,AJ$10:AJ$34)</f>
        <v>8694000</v>
      </c>
      <c r="AK57" s="61">
        <f t="shared" si="59"/>
        <v>8694000</v>
      </c>
      <c r="AL57" s="61">
        <f t="shared" si="59"/>
        <v>8694000</v>
      </c>
      <c r="AM57" s="61">
        <f t="shared" si="59"/>
        <v>8694000</v>
      </c>
      <c r="AN57" s="61">
        <f t="shared" si="59"/>
        <v>8694000</v>
      </c>
      <c r="AO57" s="61">
        <f t="shared" si="59"/>
        <v>8694000</v>
      </c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0"/>
      <c r="HC57" s="60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0"/>
      <c r="HR57" s="60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0"/>
      <c r="IG57" s="60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0"/>
      <c r="IV57" s="60"/>
      <c r="IW57" s="60"/>
      <c r="IX57" s="60"/>
      <c r="IY57" s="60"/>
      <c r="IZ57" s="60"/>
      <c r="JA57" s="60"/>
      <c r="JB57" s="60"/>
      <c r="JC57" s="60"/>
      <c r="JD57" s="60"/>
      <c r="JE57" s="60"/>
      <c r="JF57" s="60"/>
      <c r="JG57" s="60"/>
      <c r="JH57" s="60"/>
      <c r="JI57" s="60"/>
      <c r="JJ57" s="60"/>
      <c r="JK57" s="60"/>
      <c r="JL57" s="60"/>
      <c r="JM57" s="60"/>
      <c r="JN57" s="60"/>
      <c r="JO57" s="60"/>
      <c r="JP57" s="60"/>
      <c r="JQ57" s="60"/>
      <c r="JR57" s="60"/>
      <c r="JS57" s="60"/>
      <c r="JT57" s="60"/>
      <c r="JU57" s="60"/>
      <c r="JV57" s="60"/>
      <c r="JW57" s="60"/>
      <c r="JX57" s="60"/>
      <c r="JY57" s="60"/>
      <c r="JZ57" s="60"/>
      <c r="KA57" s="60"/>
      <c r="KB57" s="60"/>
      <c r="KC57" s="60"/>
      <c r="KD57" s="60"/>
      <c r="KE57" s="60"/>
      <c r="KF57" s="60"/>
      <c r="KG57" s="60"/>
      <c r="KH57" s="60"/>
      <c r="KI57" s="60"/>
      <c r="KJ57" s="60"/>
      <c r="KK57" s="60"/>
      <c r="KL57" s="60"/>
      <c r="KM57" s="60"/>
      <c r="KN57" s="60"/>
      <c r="KO57" s="60"/>
      <c r="KP57" s="60"/>
      <c r="KQ57" s="60"/>
      <c r="KR57" s="60"/>
      <c r="KS57" s="60"/>
      <c r="KT57" s="60"/>
      <c r="KU57" s="60"/>
      <c r="KV57" s="60"/>
      <c r="KW57" s="60"/>
      <c r="KX57" s="60"/>
      <c r="KY57" s="60"/>
      <c r="KZ57" s="60"/>
      <c r="LA57" s="60"/>
      <c r="LB57" s="60"/>
      <c r="LC57" s="60"/>
      <c r="LD57" s="60"/>
      <c r="LE57" s="60"/>
      <c r="LF57" s="60"/>
      <c r="LG57" s="60"/>
      <c r="LH57" s="60"/>
      <c r="LI57" s="60"/>
      <c r="LJ57" s="60"/>
      <c r="LK57" s="60"/>
      <c r="LL57" s="60"/>
      <c r="LM57" s="60"/>
      <c r="LN57" s="60"/>
      <c r="LO57" s="60"/>
      <c r="LP57" s="60"/>
      <c r="LQ57" s="60"/>
      <c r="LR57" s="60"/>
      <c r="LS57" s="60"/>
      <c r="LT57" s="60"/>
      <c r="LU57" s="60"/>
    </row>
    <row r="58" spans="1:333" ht="15.75" customHeight="1" x14ac:dyDescent="0.25">
      <c r="C58" s="34"/>
      <c r="D58" s="42" t="s">
        <v>78</v>
      </c>
      <c r="E58" s="53"/>
      <c r="F58" s="61">
        <f t="shared" si="56"/>
        <v>0</v>
      </c>
      <c r="G58" s="61">
        <f t="shared" si="56"/>
        <v>0</v>
      </c>
      <c r="H58" s="61">
        <f t="shared" si="56"/>
        <v>0</v>
      </c>
      <c r="I58" s="61">
        <f t="shared" si="56"/>
        <v>0</v>
      </c>
      <c r="J58" s="61">
        <f t="shared" si="56"/>
        <v>0</v>
      </c>
      <c r="K58" s="61">
        <f t="shared" si="56"/>
        <v>0</v>
      </c>
      <c r="L58" s="61">
        <f t="shared" si="56"/>
        <v>0</v>
      </c>
      <c r="M58" s="61">
        <f t="shared" si="56"/>
        <v>0</v>
      </c>
      <c r="N58" s="61">
        <f t="shared" si="56"/>
        <v>347760</v>
      </c>
      <c r="O58" s="61">
        <f t="shared" si="56"/>
        <v>869400</v>
      </c>
      <c r="P58" s="61">
        <f t="shared" si="57"/>
        <v>1304100</v>
      </c>
      <c r="Q58" s="61">
        <f t="shared" si="57"/>
        <v>1738800</v>
      </c>
      <c r="R58" s="61">
        <f t="shared" si="57"/>
        <v>1738800</v>
      </c>
      <c r="S58" s="61">
        <f t="shared" si="57"/>
        <v>1738800</v>
      </c>
      <c r="T58" s="61">
        <f t="shared" si="57"/>
        <v>1738800</v>
      </c>
      <c r="U58" s="61">
        <f t="shared" si="57"/>
        <v>1738800</v>
      </c>
      <c r="V58" s="61">
        <f t="shared" si="57"/>
        <v>1738800</v>
      </c>
      <c r="W58" s="61">
        <f t="shared" si="57"/>
        <v>1738800</v>
      </c>
      <c r="X58" s="61">
        <f t="shared" si="57"/>
        <v>1738800</v>
      </c>
      <c r="Y58" s="61">
        <f t="shared" si="57"/>
        <v>1738800</v>
      </c>
      <c r="Z58" s="61">
        <f t="shared" si="58"/>
        <v>1738800</v>
      </c>
      <c r="AA58" s="61">
        <f t="shared" si="58"/>
        <v>1738800</v>
      </c>
      <c r="AB58" s="61">
        <f t="shared" si="58"/>
        <v>1738800</v>
      </c>
      <c r="AC58" s="61">
        <f t="shared" si="58"/>
        <v>1738800</v>
      </c>
      <c r="AD58" s="61">
        <f t="shared" si="58"/>
        <v>1738800</v>
      </c>
      <c r="AE58" s="61">
        <f t="shared" si="58"/>
        <v>1738800</v>
      </c>
      <c r="AF58" s="61">
        <f t="shared" si="58"/>
        <v>1738800</v>
      </c>
      <c r="AG58" s="61">
        <f t="shared" si="58"/>
        <v>1738800</v>
      </c>
      <c r="AH58" s="61">
        <f t="shared" si="58"/>
        <v>1738800</v>
      </c>
      <c r="AI58" s="61">
        <f t="shared" si="58"/>
        <v>1738800</v>
      </c>
      <c r="AJ58" s="61">
        <f t="shared" si="59"/>
        <v>1738800</v>
      </c>
      <c r="AK58" s="61">
        <f t="shared" si="59"/>
        <v>1738800</v>
      </c>
      <c r="AL58" s="61">
        <f t="shared" si="59"/>
        <v>1738800</v>
      </c>
      <c r="AM58" s="61">
        <f t="shared" si="59"/>
        <v>1738800</v>
      </c>
      <c r="AN58" s="61">
        <f t="shared" si="59"/>
        <v>1738800</v>
      </c>
      <c r="AO58" s="61">
        <f t="shared" si="59"/>
        <v>1738800</v>
      </c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0"/>
      <c r="HC58" s="60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0"/>
      <c r="HR58" s="60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0"/>
      <c r="IG58" s="60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0"/>
      <c r="IV58" s="60"/>
      <c r="IW58" s="60"/>
      <c r="IX58" s="60"/>
      <c r="IY58" s="60"/>
      <c r="IZ58" s="60"/>
      <c r="JA58" s="60"/>
      <c r="JB58" s="60"/>
      <c r="JC58" s="60"/>
      <c r="JD58" s="60"/>
      <c r="JE58" s="60"/>
      <c r="JF58" s="60"/>
      <c r="JG58" s="60"/>
      <c r="JH58" s="60"/>
      <c r="JI58" s="60"/>
      <c r="JJ58" s="60"/>
      <c r="JK58" s="60"/>
      <c r="JL58" s="60"/>
      <c r="JM58" s="60"/>
      <c r="JN58" s="60"/>
      <c r="JO58" s="60"/>
      <c r="JP58" s="60"/>
      <c r="JQ58" s="60"/>
      <c r="JR58" s="60"/>
      <c r="JS58" s="60"/>
      <c r="JT58" s="60"/>
      <c r="JU58" s="60"/>
      <c r="JV58" s="60"/>
      <c r="JW58" s="60"/>
      <c r="JX58" s="60"/>
      <c r="JY58" s="60"/>
      <c r="JZ58" s="60"/>
      <c r="KA58" s="60"/>
      <c r="KB58" s="60"/>
      <c r="KC58" s="60"/>
      <c r="KD58" s="60"/>
      <c r="KE58" s="60"/>
      <c r="KF58" s="60"/>
      <c r="KG58" s="60"/>
      <c r="KH58" s="60"/>
      <c r="KI58" s="60"/>
      <c r="KJ58" s="60"/>
      <c r="KK58" s="60"/>
      <c r="KL58" s="60"/>
      <c r="KM58" s="60"/>
      <c r="KN58" s="60"/>
      <c r="KO58" s="60"/>
      <c r="KP58" s="60"/>
      <c r="KQ58" s="60"/>
      <c r="KR58" s="60"/>
      <c r="KS58" s="60"/>
      <c r="KT58" s="60"/>
      <c r="KU58" s="60"/>
      <c r="KV58" s="60"/>
      <c r="KW58" s="60"/>
      <c r="KX58" s="60"/>
      <c r="KY58" s="60"/>
      <c r="KZ58" s="60"/>
      <c r="LA58" s="60"/>
      <c r="LB58" s="60"/>
      <c r="LC58" s="60"/>
      <c r="LD58" s="60"/>
      <c r="LE58" s="60"/>
      <c r="LF58" s="60"/>
      <c r="LG58" s="60"/>
      <c r="LH58" s="60"/>
      <c r="LI58" s="60"/>
      <c r="LJ58" s="60"/>
      <c r="LK58" s="60"/>
      <c r="LL58" s="60"/>
      <c r="LM58" s="60"/>
      <c r="LN58" s="60"/>
      <c r="LO58" s="60"/>
      <c r="LP58" s="60"/>
      <c r="LQ58" s="60"/>
      <c r="LR58" s="60"/>
      <c r="LS58" s="60"/>
      <c r="LT58" s="60"/>
      <c r="LU58" s="60"/>
    </row>
    <row r="59" spans="1:333" ht="15.75" customHeight="1" x14ac:dyDescent="0.25">
      <c r="C59" s="34"/>
      <c r="D59" s="42" t="s">
        <v>80</v>
      </c>
      <c r="E59" s="53"/>
      <c r="F59" s="61">
        <f t="shared" ref="F59:K63" si="60">SUMIF($D$10:$D$34,$D59,F$10:F$34)</f>
        <v>0</v>
      </c>
      <c r="G59" s="61">
        <f t="shared" si="60"/>
        <v>0</v>
      </c>
      <c r="H59" s="61">
        <f t="shared" si="60"/>
        <v>0</v>
      </c>
      <c r="I59" s="61">
        <f t="shared" si="60"/>
        <v>0</v>
      </c>
      <c r="J59" s="61">
        <f t="shared" si="60"/>
        <v>0</v>
      </c>
      <c r="K59" s="61">
        <f t="shared" si="60"/>
        <v>0</v>
      </c>
      <c r="L59" s="61">
        <v>0</v>
      </c>
      <c r="M59" s="61">
        <v>0</v>
      </c>
      <c r="N59" s="61">
        <v>0</v>
      </c>
      <c r="O59" s="61">
        <f>SUM(L15:N15)</f>
        <v>-125193.59999999999</v>
      </c>
      <c r="P59" s="61">
        <v>0</v>
      </c>
      <c r="Q59" s="61">
        <v>0</v>
      </c>
      <c r="R59" s="61">
        <f>SUM(O15:Q15)</f>
        <v>-1408428</v>
      </c>
      <c r="S59" s="61">
        <v>0</v>
      </c>
      <c r="T59" s="61">
        <v>0</v>
      </c>
      <c r="U59" s="61">
        <f>SUM(R15:T15)</f>
        <v>-1877904</v>
      </c>
      <c r="V59" s="61">
        <v>0</v>
      </c>
      <c r="W59" s="61">
        <v>0</v>
      </c>
      <c r="X59" s="61">
        <f>SUM(U15:W15)</f>
        <v>-1877904</v>
      </c>
      <c r="Y59" s="61">
        <v>0</v>
      </c>
      <c r="Z59" s="61">
        <v>0</v>
      </c>
      <c r="AA59" s="61">
        <f>SUM(X15:Z15)</f>
        <v>-1877904</v>
      </c>
      <c r="AB59" s="61">
        <v>0</v>
      </c>
      <c r="AC59" s="61">
        <v>0</v>
      </c>
      <c r="AD59" s="61">
        <f>SUM(AA15:AC15)</f>
        <v>-1877904</v>
      </c>
      <c r="AE59" s="61">
        <v>0</v>
      </c>
      <c r="AF59" s="61">
        <v>0</v>
      </c>
      <c r="AG59" s="61">
        <f>SUM(AD15:AF15)</f>
        <v>-1877904</v>
      </c>
      <c r="AH59" s="61">
        <v>0</v>
      </c>
      <c r="AI59" s="61">
        <v>0</v>
      </c>
      <c r="AJ59" s="61">
        <f>SUM(AG15:AI15)</f>
        <v>-1877904</v>
      </c>
      <c r="AK59" s="61">
        <v>0</v>
      </c>
      <c r="AL59" s="61">
        <v>0</v>
      </c>
      <c r="AM59" s="61">
        <f>SUM(AJ15:AL15)</f>
        <v>-1877904</v>
      </c>
      <c r="AN59" s="61">
        <v>0</v>
      </c>
      <c r="AO59" s="61">
        <v>0</v>
      </c>
      <c r="AP59" s="61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0"/>
      <c r="GN59" s="60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0"/>
      <c r="HC59" s="60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0"/>
      <c r="HR59" s="60"/>
      <c r="HS59" s="60"/>
      <c r="HT59" s="60"/>
      <c r="HU59" s="60"/>
      <c r="HV59" s="60"/>
      <c r="HW59" s="60"/>
      <c r="HX59" s="60"/>
      <c r="HY59" s="60"/>
      <c r="HZ59" s="60"/>
      <c r="IA59" s="60"/>
      <c r="IB59" s="60"/>
      <c r="IC59" s="60"/>
      <c r="ID59" s="60"/>
      <c r="IE59" s="60"/>
      <c r="IF59" s="60"/>
      <c r="IG59" s="60"/>
      <c r="IH59" s="60"/>
      <c r="II59" s="60"/>
      <c r="IJ59" s="60"/>
      <c r="IK59" s="60"/>
      <c r="IL59" s="60"/>
      <c r="IM59" s="60"/>
      <c r="IN59" s="60"/>
      <c r="IO59" s="60"/>
      <c r="IP59" s="60"/>
      <c r="IQ59" s="60"/>
      <c r="IR59" s="60"/>
      <c r="IS59" s="60"/>
      <c r="IT59" s="60"/>
      <c r="IU59" s="60"/>
      <c r="IV59" s="60"/>
      <c r="IW59" s="60"/>
      <c r="IX59" s="60"/>
      <c r="IY59" s="60"/>
      <c r="IZ59" s="60"/>
      <c r="JA59" s="60"/>
      <c r="JB59" s="60"/>
      <c r="JC59" s="60"/>
      <c r="JD59" s="60"/>
      <c r="JE59" s="60"/>
      <c r="JF59" s="60"/>
      <c r="JG59" s="60"/>
      <c r="JH59" s="60"/>
      <c r="JI59" s="60"/>
      <c r="JJ59" s="60"/>
      <c r="JK59" s="60"/>
      <c r="JL59" s="60"/>
      <c r="JM59" s="60"/>
      <c r="JN59" s="60"/>
      <c r="JO59" s="60"/>
      <c r="JP59" s="60"/>
      <c r="JQ59" s="60"/>
      <c r="JR59" s="60"/>
      <c r="JS59" s="60"/>
      <c r="JT59" s="60"/>
      <c r="JU59" s="60"/>
      <c r="JV59" s="60"/>
      <c r="JW59" s="60"/>
      <c r="JX59" s="60"/>
      <c r="JY59" s="60"/>
      <c r="JZ59" s="60"/>
      <c r="KA59" s="60"/>
      <c r="KB59" s="60"/>
      <c r="KC59" s="60"/>
      <c r="KD59" s="60"/>
      <c r="KE59" s="60"/>
      <c r="KF59" s="60"/>
      <c r="KG59" s="60"/>
      <c r="KH59" s="60"/>
      <c r="KI59" s="60"/>
      <c r="KJ59" s="60"/>
      <c r="KK59" s="60"/>
      <c r="KL59" s="60"/>
      <c r="KM59" s="60"/>
      <c r="KN59" s="60"/>
      <c r="KO59" s="60"/>
      <c r="KP59" s="60"/>
      <c r="KQ59" s="60"/>
      <c r="KR59" s="60"/>
      <c r="KS59" s="60"/>
      <c r="KT59" s="60"/>
      <c r="KU59" s="60"/>
      <c r="KV59" s="60"/>
      <c r="KW59" s="60"/>
      <c r="KX59" s="60"/>
      <c r="KY59" s="60"/>
      <c r="KZ59" s="60"/>
      <c r="LA59" s="60"/>
      <c r="LB59" s="60"/>
      <c r="LC59" s="60"/>
      <c r="LD59" s="60"/>
      <c r="LE59" s="60"/>
      <c r="LF59" s="60"/>
      <c r="LG59" s="60"/>
      <c r="LH59" s="60"/>
      <c r="LI59" s="60"/>
      <c r="LJ59" s="60"/>
      <c r="LK59" s="60"/>
      <c r="LL59" s="60"/>
      <c r="LM59" s="60"/>
      <c r="LN59" s="60"/>
      <c r="LO59" s="60"/>
      <c r="LP59" s="60"/>
      <c r="LQ59" s="60"/>
      <c r="LR59" s="60"/>
      <c r="LS59" s="60"/>
      <c r="LT59" s="60"/>
      <c r="LU59" s="60"/>
    </row>
    <row r="60" spans="1:333" ht="15.75" customHeight="1" x14ac:dyDescent="0.25">
      <c r="C60" s="34"/>
      <c r="D60" s="42" t="s">
        <v>81</v>
      </c>
      <c r="E60" s="53"/>
      <c r="F60" s="61">
        <f t="shared" si="60"/>
        <v>0</v>
      </c>
      <c r="G60" s="61">
        <f t="shared" si="60"/>
        <v>0</v>
      </c>
      <c r="H60" s="61">
        <f t="shared" si="60"/>
        <v>0</v>
      </c>
      <c r="I60" s="61">
        <f t="shared" si="60"/>
        <v>0</v>
      </c>
      <c r="J60" s="61">
        <f t="shared" si="60"/>
        <v>0</v>
      </c>
      <c r="K60" s="61">
        <f t="shared" si="60"/>
        <v>0</v>
      </c>
      <c r="L60" s="61">
        <f t="shared" ref="L60:U63" si="61">SUMIF($D$10:$D$34,$D60,L$10:L$34)</f>
        <v>0</v>
      </c>
      <c r="M60" s="61">
        <f t="shared" si="61"/>
        <v>0</v>
      </c>
      <c r="N60" s="61">
        <f t="shared" si="61"/>
        <v>-41731.200000000004</v>
      </c>
      <c r="O60" s="61">
        <f t="shared" si="61"/>
        <v>-104328</v>
      </c>
      <c r="P60" s="61">
        <f t="shared" si="61"/>
        <v>-156492</v>
      </c>
      <c r="Q60" s="61">
        <f t="shared" si="61"/>
        <v>-208656</v>
      </c>
      <c r="R60" s="61">
        <f t="shared" si="61"/>
        <v>-208656</v>
      </c>
      <c r="S60" s="61">
        <f t="shared" si="61"/>
        <v>-208656</v>
      </c>
      <c r="T60" s="61">
        <f t="shared" si="61"/>
        <v>-208656</v>
      </c>
      <c r="U60" s="61">
        <f t="shared" si="61"/>
        <v>-208656</v>
      </c>
      <c r="V60" s="61">
        <f t="shared" ref="V60:AE63" si="62">SUMIF($D$10:$D$34,$D60,V$10:V$34)</f>
        <v>-208656</v>
      </c>
      <c r="W60" s="61">
        <f t="shared" si="62"/>
        <v>-208656</v>
      </c>
      <c r="X60" s="61">
        <f t="shared" si="62"/>
        <v>-208656</v>
      </c>
      <c r="Y60" s="61">
        <f t="shared" si="62"/>
        <v>-208656</v>
      </c>
      <c r="Z60" s="61">
        <f t="shared" si="62"/>
        <v>-208656</v>
      </c>
      <c r="AA60" s="61">
        <f t="shared" si="62"/>
        <v>-208656</v>
      </c>
      <c r="AB60" s="61">
        <f t="shared" si="62"/>
        <v>-208656</v>
      </c>
      <c r="AC60" s="61">
        <f t="shared" si="62"/>
        <v>-208656</v>
      </c>
      <c r="AD60" s="61">
        <f t="shared" si="62"/>
        <v>-208656</v>
      </c>
      <c r="AE60" s="61">
        <f t="shared" si="62"/>
        <v>-208656</v>
      </c>
      <c r="AF60" s="61">
        <f t="shared" ref="AF60:AO63" si="63">SUMIF($D$10:$D$34,$D60,AF$10:AF$34)</f>
        <v>-208656</v>
      </c>
      <c r="AG60" s="61">
        <f t="shared" si="63"/>
        <v>-208656</v>
      </c>
      <c r="AH60" s="61">
        <f t="shared" si="63"/>
        <v>-208656</v>
      </c>
      <c r="AI60" s="61">
        <f t="shared" si="63"/>
        <v>-208656</v>
      </c>
      <c r="AJ60" s="61">
        <f t="shared" si="63"/>
        <v>-208656</v>
      </c>
      <c r="AK60" s="61">
        <f t="shared" si="63"/>
        <v>-208656</v>
      </c>
      <c r="AL60" s="61">
        <f t="shared" si="63"/>
        <v>-208656</v>
      </c>
      <c r="AM60" s="61">
        <f t="shared" si="63"/>
        <v>-208656</v>
      </c>
      <c r="AN60" s="61">
        <f t="shared" si="63"/>
        <v>-208656</v>
      </c>
      <c r="AO60" s="61">
        <f t="shared" si="63"/>
        <v>-208656</v>
      </c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0"/>
      <c r="GN60" s="60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0"/>
      <c r="HC60" s="60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0"/>
      <c r="HR60" s="60"/>
      <c r="HS60" s="60"/>
      <c r="HT60" s="60"/>
      <c r="HU60" s="60"/>
      <c r="HV60" s="60"/>
      <c r="HW60" s="60"/>
      <c r="HX60" s="60"/>
      <c r="HY60" s="60"/>
      <c r="HZ60" s="60"/>
      <c r="IA60" s="60"/>
      <c r="IB60" s="60"/>
      <c r="IC60" s="60"/>
      <c r="ID60" s="60"/>
      <c r="IE60" s="60"/>
      <c r="IF60" s="60"/>
      <c r="IG60" s="60"/>
      <c r="IH60" s="60"/>
      <c r="II60" s="60"/>
      <c r="IJ60" s="60"/>
      <c r="IK60" s="60"/>
      <c r="IL60" s="60"/>
      <c r="IM60" s="60"/>
      <c r="IN60" s="60"/>
      <c r="IO60" s="60"/>
      <c r="IP60" s="60"/>
      <c r="IQ60" s="60"/>
      <c r="IR60" s="60"/>
      <c r="IS60" s="60"/>
      <c r="IT60" s="60"/>
      <c r="IU60" s="60"/>
      <c r="IV60" s="60"/>
      <c r="IW60" s="60"/>
      <c r="IX60" s="60"/>
      <c r="IY60" s="60"/>
      <c r="IZ60" s="60"/>
      <c r="JA60" s="60"/>
      <c r="JB60" s="60"/>
      <c r="JC60" s="60"/>
      <c r="JD60" s="60"/>
      <c r="JE60" s="60"/>
      <c r="JF60" s="60"/>
      <c r="JG60" s="60"/>
      <c r="JH60" s="60"/>
      <c r="JI60" s="60"/>
      <c r="JJ60" s="60"/>
      <c r="JK60" s="60"/>
      <c r="JL60" s="60"/>
      <c r="JM60" s="60"/>
      <c r="JN60" s="60"/>
      <c r="JO60" s="60"/>
      <c r="JP60" s="60"/>
      <c r="JQ60" s="60"/>
      <c r="JR60" s="60"/>
      <c r="JS60" s="60"/>
      <c r="JT60" s="60"/>
      <c r="JU60" s="60"/>
      <c r="JV60" s="60"/>
      <c r="JW60" s="60"/>
      <c r="JX60" s="60"/>
      <c r="JY60" s="60"/>
      <c r="JZ60" s="60"/>
      <c r="KA60" s="60"/>
      <c r="KB60" s="60"/>
      <c r="KC60" s="60"/>
      <c r="KD60" s="60"/>
      <c r="KE60" s="60"/>
      <c r="KF60" s="60"/>
      <c r="KG60" s="60"/>
      <c r="KH60" s="60"/>
      <c r="KI60" s="60"/>
      <c r="KJ60" s="60"/>
      <c r="KK60" s="60"/>
      <c r="KL60" s="60"/>
      <c r="KM60" s="60"/>
      <c r="KN60" s="60"/>
      <c r="KO60" s="60"/>
      <c r="KP60" s="60"/>
      <c r="KQ60" s="60"/>
      <c r="KR60" s="60"/>
      <c r="KS60" s="60"/>
      <c r="KT60" s="60"/>
      <c r="KU60" s="60"/>
      <c r="KV60" s="60"/>
      <c r="KW60" s="60"/>
      <c r="KX60" s="60"/>
      <c r="KY60" s="60"/>
      <c r="KZ60" s="60"/>
      <c r="LA60" s="60"/>
      <c r="LB60" s="60"/>
      <c r="LC60" s="60"/>
      <c r="LD60" s="60"/>
      <c r="LE60" s="60"/>
      <c r="LF60" s="60"/>
      <c r="LG60" s="60"/>
      <c r="LH60" s="60"/>
      <c r="LI60" s="60"/>
      <c r="LJ60" s="60"/>
      <c r="LK60" s="60"/>
      <c r="LL60" s="60"/>
      <c r="LM60" s="60"/>
      <c r="LN60" s="60"/>
      <c r="LO60" s="60"/>
      <c r="LP60" s="60"/>
      <c r="LQ60" s="60"/>
      <c r="LR60" s="60"/>
      <c r="LS60" s="60"/>
      <c r="LT60" s="60"/>
      <c r="LU60" s="60"/>
    </row>
    <row r="61" spans="1:333" ht="15.75" customHeight="1" x14ac:dyDescent="0.25">
      <c r="C61" s="34"/>
      <c r="E61" s="53"/>
      <c r="F61" s="61">
        <f t="shared" si="60"/>
        <v>0</v>
      </c>
      <c r="G61" s="61">
        <f t="shared" si="60"/>
        <v>0</v>
      </c>
      <c r="H61" s="61">
        <f t="shared" si="60"/>
        <v>0</v>
      </c>
      <c r="I61" s="61">
        <f t="shared" si="60"/>
        <v>0</v>
      </c>
      <c r="J61" s="61">
        <f t="shared" si="60"/>
        <v>0</v>
      </c>
      <c r="K61" s="61">
        <f t="shared" si="60"/>
        <v>0</v>
      </c>
      <c r="L61" s="61">
        <f t="shared" si="61"/>
        <v>0</v>
      </c>
      <c r="M61" s="61">
        <f t="shared" si="61"/>
        <v>0</v>
      </c>
      <c r="N61" s="61">
        <f t="shared" si="61"/>
        <v>0</v>
      </c>
      <c r="O61" s="61">
        <f t="shared" si="61"/>
        <v>0</v>
      </c>
      <c r="P61" s="61">
        <f t="shared" si="61"/>
        <v>0</v>
      </c>
      <c r="Q61" s="61">
        <f t="shared" si="61"/>
        <v>0</v>
      </c>
      <c r="R61" s="61">
        <f t="shared" si="61"/>
        <v>0</v>
      </c>
      <c r="S61" s="61">
        <f t="shared" si="61"/>
        <v>0</v>
      </c>
      <c r="T61" s="61">
        <f t="shared" si="61"/>
        <v>0</v>
      </c>
      <c r="U61" s="61">
        <f t="shared" si="61"/>
        <v>0</v>
      </c>
      <c r="V61" s="61">
        <f t="shared" si="62"/>
        <v>0</v>
      </c>
      <c r="W61" s="61">
        <f t="shared" si="62"/>
        <v>0</v>
      </c>
      <c r="X61" s="61">
        <f t="shared" si="62"/>
        <v>0</v>
      </c>
      <c r="Y61" s="61">
        <f t="shared" si="62"/>
        <v>0</v>
      </c>
      <c r="Z61" s="61">
        <f t="shared" si="62"/>
        <v>0</v>
      </c>
      <c r="AA61" s="61">
        <f t="shared" si="62"/>
        <v>0</v>
      </c>
      <c r="AB61" s="61">
        <f t="shared" si="62"/>
        <v>0</v>
      </c>
      <c r="AC61" s="61">
        <f t="shared" si="62"/>
        <v>0</v>
      </c>
      <c r="AD61" s="61">
        <f t="shared" si="62"/>
        <v>0</v>
      </c>
      <c r="AE61" s="61">
        <f t="shared" si="62"/>
        <v>0</v>
      </c>
      <c r="AF61" s="61">
        <f t="shared" si="63"/>
        <v>0</v>
      </c>
      <c r="AG61" s="61">
        <f t="shared" si="63"/>
        <v>0</v>
      </c>
      <c r="AH61" s="61">
        <f t="shared" si="63"/>
        <v>0</v>
      </c>
      <c r="AI61" s="61">
        <f t="shared" si="63"/>
        <v>0</v>
      </c>
      <c r="AJ61" s="61">
        <f t="shared" si="63"/>
        <v>0</v>
      </c>
      <c r="AK61" s="61">
        <f t="shared" si="63"/>
        <v>0</v>
      </c>
      <c r="AL61" s="61">
        <f t="shared" si="63"/>
        <v>0</v>
      </c>
      <c r="AM61" s="61">
        <f t="shared" si="63"/>
        <v>0</v>
      </c>
      <c r="AN61" s="61">
        <f t="shared" si="63"/>
        <v>0</v>
      </c>
      <c r="AO61" s="61">
        <f t="shared" si="63"/>
        <v>0</v>
      </c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0"/>
      <c r="GN61" s="60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0"/>
      <c r="HC61" s="60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0"/>
      <c r="HR61" s="60"/>
      <c r="HS61" s="60"/>
      <c r="HT61" s="60"/>
      <c r="HU61" s="60"/>
      <c r="HV61" s="60"/>
      <c r="HW61" s="60"/>
      <c r="HX61" s="60"/>
      <c r="HY61" s="60"/>
      <c r="HZ61" s="60"/>
      <c r="IA61" s="60"/>
      <c r="IB61" s="60"/>
      <c r="IC61" s="60"/>
      <c r="ID61" s="60"/>
      <c r="IE61" s="60"/>
      <c r="IF61" s="60"/>
      <c r="IG61" s="60"/>
      <c r="IH61" s="60"/>
      <c r="II61" s="60"/>
      <c r="IJ61" s="60"/>
      <c r="IK61" s="60"/>
      <c r="IL61" s="60"/>
      <c r="IM61" s="60"/>
      <c r="IN61" s="60"/>
      <c r="IO61" s="60"/>
      <c r="IP61" s="60"/>
      <c r="IQ61" s="60"/>
      <c r="IR61" s="60"/>
      <c r="IS61" s="60"/>
      <c r="IT61" s="60"/>
      <c r="IU61" s="60"/>
      <c r="IV61" s="60"/>
      <c r="IW61" s="60"/>
      <c r="IX61" s="60"/>
      <c r="IY61" s="60"/>
      <c r="IZ61" s="60"/>
      <c r="JA61" s="60"/>
      <c r="JB61" s="60"/>
      <c r="JC61" s="60"/>
      <c r="JD61" s="60"/>
      <c r="JE61" s="60"/>
      <c r="JF61" s="60"/>
      <c r="JG61" s="60"/>
      <c r="JH61" s="60"/>
      <c r="JI61" s="60"/>
      <c r="JJ61" s="60"/>
      <c r="JK61" s="60"/>
      <c r="JL61" s="60"/>
      <c r="JM61" s="60"/>
      <c r="JN61" s="60"/>
      <c r="JO61" s="60"/>
      <c r="JP61" s="60"/>
      <c r="JQ61" s="60"/>
      <c r="JR61" s="60"/>
      <c r="JS61" s="60"/>
      <c r="JT61" s="60"/>
      <c r="JU61" s="60"/>
      <c r="JV61" s="60"/>
      <c r="JW61" s="60"/>
      <c r="JX61" s="60"/>
      <c r="JY61" s="60"/>
      <c r="JZ61" s="60"/>
      <c r="KA61" s="60"/>
      <c r="KB61" s="60"/>
      <c r="KC61" s="60"/>
      <c r="KD61" s="60"/>
      <c r="KE61" s="60"/>
      <c r="KF61" s="60"/>
      <c r="KG61" s="60"/>
      <c r="KH61" s="60"/>
      <c r="KI61" s="60"/>
      <c r="KJ61" s="60"/>
      <c r="KK61" s="60"/>
      <c r="KL61" s="60"/>
      <c r="KM61" s="60"/>
      <c r="KN61" s="60"/>
      <c r="KO61" s="60"/>
      <c r="KP61" s="60"/>
      <c r="KQ61" s="60"/>
      <c r="KR61" s="60"/>
      <c r="KS61" s="60"/>
      <c r="KT61" s="60"/>
      <c r="KU61" s="60"/>
      <c r="KV61" s="60"/>
      <c r="KW61" s="60"/>
      <c r="KX61" s="60"/>
      <c r="KY61" s="60"/>
      <c r="KZ61" s="60"/>
      <c r="LA61" s="60"/>
      <c r="LB61" s="60"/>
      <c r="LC61" s="60"/>
      <c r="LD61" s="60"/>
      <c r="LE61" s="60"/>
      <c r="LF61" s="60"/>
      <c r="LG61" s="60"/>
      <c r="LH61" s="60"/>
      <c r="LI61" s="60"/>
      <c r="LJ61" s="60"/>
      <c r="LK61" s="60"/>
      <c r="LL61" s="60"/>
      <c r="LM61" s="60"/>
      <c r="LN61" s="60"/>
      <c r="LO61" s="60"/>
      <c r="LP61" s="60"/>
      <c r="LQ61" s="60"/>
      <c r="LR61" s="60"/>
      <c r="LS61" s="60"/>
      <c r="LT61" s="60"/>
      <c r="LU61" s="60"/>
    </row>
    <row r="62" spans="1:333" ht="15.75" customHeight="1" x14ac:dyDescent="0.25">
      <c r="C62" s="34"/>
      <c r="D62" s="42" t="s">
        <v>84</v>
      </c>
      <c r="E62" s="53"/>
      <c r="F62" s="61">
        <f t="shared" si="60"/>
        <v>0</v>
      </c>
      <c r="G62" s="61">
        <f t="shared" si="60"/>
        <v>0</v>
      </c>
      <c r="H62" s="61">
        <f t="shared" si="60"/>
        <v>0</v>
      </c>
      <c r="I62" s="61">
        <f t="shared" si="60"/>
        <v>0</v>
      </c>
      <c r="J62" s="61">
        <f t="shared" si="60"/>
        <v>0</v>
      </c>
      <c r="K62" s="61">
        <f t="shared" si="60"/>
        <v>0</v>
      </c>
      <c r="L62" s="61">
        <f t="shared" si="61"/>
        <v>0</v>
      </c>
      <c r="M62" s="61">
        <f t="shared" si="61"/>
        <v>0</v>
      </c>
      <c r="N62" s="61">
        <f t="shared" si="61"/>
        <v>0</v>
      </c>
      <c r="O62" s="61">
        <f t="shared" si="61"/>
        <v>0</v>
      </c>
      <c r="P62" s="61">
        <f t="shared" si="61"/>
        <v>0</v>
      </c>
      <c r="Q62" s="61">
        <f t="shared" si="61"/>
        <v>0</v>
      </c>
      <c r="R62" s="61">
        <f t="shared" si="61"/>
        <v>-500000</v>
      </c>
      <c r="S62" s="61">
        <f t="shared" si="61"/>
        <v>-500000</v>
      </c>
      <c r="T62" s="61">
        <f t="shared" si="61"/>
        <v>-500000</v>
      </c>
      <c r="U62" s="61">
        <f t="shared" si="61"/>
        <v>-500000</v>
      </c>
      <c r="V62" s="61">
        <f t="shared" si="62"/>
        <v>-1E-8</v>
      </c>
      <c r="W62" s="61">
        <f t="shared" si="62"/>
        <v>-1E-8</v>
      </c>
      <c r="X62" s="61">
        <f t="shared" si="62"/>
        <v>-1E-8</v>
      </c>
      <c r="Y62" s="61">
        <f t="shared" si="62"/>
        <v>-1E-8</v>
      </c>
      <c r="Z62" s="61">
        <f t="shared" si="62"/>
        <v>-1E-8</v>
      </c>
      <c r="AA62" s="61">
        <f t="shared" si="62"/>
        <v>-1E-8</v>
      </c>
      <c r="AB62" s="61">
        <f t="shared" si="62"/>
        <v>-1E-8</v>
      </c>
      <c r="AC62" s="61">
        <f t="shared" si="62"/>
        <v>-1E-8</v>
      </c>
      <c r="AD62" s="61">
        <f t="shared" si="62"/>
        <v>-1E-8</v>
      </c>
      <c r="AE62" s="61">
        <f t="shared" si="62"/>
        <v>-1E-8</v>
      </c>
      <c r="AF62" s="61">
        <f t="shared" si="63"/>
        <v>-1E-8</v>
      </c>
      <c r="AG62" s="61">
        <f t="shared" si="63"/>
        <v>-1E-8</v>
      </c>
      <c r="AH62" s="61">
        <f t="shared" si="63"/>
        <v>-1E-8</v>
      </c>
      <c r="AI62" s="61">
        <f t="shared" si="63"/>
        <v>-1E-8</v>
      </c>
      <c r="AJ62" s="61">
        <f t="shared" si="63"/>
        <v>-1E-8</v>
      </c>
      <c r="AK62" s="61">
        <f t="shared" si="63"/>
        <v>-1E-8</v>
      </c>
      <c r="AL62" s="61">
        <f t="shared" si="63"/>
        <v>-1E-8</v>
      </c>
      <c r="AM62" s="61">
        <f t="shared" si="63"/>
        <v>-1E-8</v>
      </c>
      <c r="AN62" s="61">
        <f t="shared" si="63"/>
        <v>-1E-8</v>
      </c>
      <c r="AO62" s="61">
        <f t="shared" si="63"/>
        <v>-1E-8</v>
      </c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0"/>
      <c r="GN62" s="60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0"/>
      <c r="HC62" s="60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0"/>
      <c r="HR62" s="60"/>
      <c r="HS62" s="60"/>
      <c r="HT62" s="60"/>
      <c r="HU62" s="60"/>
      <c r="HV62" s="60"/>
      <c r="HW62" s="60"/>
      <c r="HX62" s="60"/>
      <c r="HY62" s="60"/>
      <c r="HZ62" s="60"/>
      <c r="IA62" s="60"/>
      <c r="IB62" s="60"/>
      <c r="IC62" s="60"/>
      <c r="ID62" s="60"/>
      <c r="IE62" s="60"/>
      <c r="IF62" s="60"/>
      <c r="IG62" s="60"/>
      <c r="IH62" s="60"/>
      <c r="II62" s="60"/>
      <c r="IJ62" s="60"/>
      <c r="IK62" s="60"/>
      <c r="IL62" s="60"/>
      <c r="IM62" s="60"/>
      <c r="IN62" s="60"/>
      <c r="IO62" s="60"/>
      <c r="IP62" s="60"/>
      <c r="IQ62" s="60"/>
      <c r="IR62" s="60"/>
      <c r="IS62" s="60"/>
      <c r="IT62" s="60"/>
      <c r="IU62" s="60"/>
      <c r="IV62" s="60"/>
      <c r="IW62" s="60"/>
      <c r="IX62" s="60"/>
      <c r="IY62" s="60"/>
      <c r="IZ62" s="60"/>
      <c r="JA62" s="60"/>
      <c r="JB62" s="60"/>
      <c r="JC62" s="60"/>
      <c r="JD62" s="60"/>
      <c r="JE62" s="60"/>
      <c r="JF62" s="60"/>
      <c r="JG62" s="60"/>
      <c r="JH62" s="60"/>
      <c r="JI62" s="60"/>
      <c r="JJ62" s="60"/>
      <c r="JK62" s="60"/>
      <c r="JL62" s="60"/>
      <c r="JM62" s="60"/>
      <c r="JN62" s="60"/>
      <c r="JO62" s="60"/>
      <c r="JP62" s="60"/>
      <c r="JQ62" s="60"/>
      <c r="JR62" s="60"/>
      <c r="JS62" s="60"/>
      <c r="JT62" s="60"/>
      <c r="JU62" s="60"/>
      <c r="JV62" s="60"/>
      <c r="JW62" s="60"/>
      <c r="JX62" s="60"/>
      <c r="JY62" s="60"/>
      <c r="JZ62" s="60"/>
      <c r="KA62" s="60"/>
      <c r="KB62" s="60"/>
      <c r="KC62" s="60"/>
      <c r="KD62" s="60"/>
      <c r="KE62" s="60"/>
      <c r="KF62" s="60"/>
      <c r="KG62" s="60"/>
      <c r="KH62" s="60"/>
      <c r="KI62" s="60"/>
      <c r="KJ62" s="60"/>
      <c r="KK62" s="60"/>
      <c r="KL62" s="60"/>
      <c r="KM62" s="60"/>
      <c r="KN62" s="60"/>
      <c r="KO62" s="60"/>
      <c r="KP62" s="60"/>
      <c r="KQ62" s="60"/>
      <c r="KR62" s="60"/>
      <c r="KS62" s="60"/>
      <c r="KT62" s="60"/>
      <c r="KU62" s="60"/>
      <c r="KV62" s="60"/>
      <c r="KW62" s="60"/>
      <c r="KX62" s="60"/>
      <c r="KY62" s="60"/>
      <c r="KZ62" s="60"/>
      <c r="LA62" s="60"/>
      <c r="LB62" s="60"/>
      <c r="LC62" s="60"/>
      <c r="LD62" s="60"/>
      <c r="LE62" s="60"/>
      <c r="LF62" s="60"/>
      <c r="LG62" s="60"/>
      <c r="LH62" s="60"/>
      <c r="LI62" s="60"/>
      <c r="LJ62" s="60"/>
      <c r="LK62" s="60"/>
      <c r="LL62" s="60"/>
      <c r="LM62" s="60"/>
      <c r="LN62" s="60"/>
      <c r="LO62" s="60"/>
      <c r="LP62" s="60"/>
      <c r="LQ62" s="60"/>
      <c r="LR62" s="60"/>
      <c r="LS62" s="60"/>
      <c r="LT62" s="60"/>
      <c r="LU62" s="60"/>
    </row>
    <row r="63" spans="1:333" ht="15.75" customHeight="1" x14ac:dyDescent="0.25">
      <c r="C63" s="34"/>
      <c r="D63" s="42" t="s">
        <v>82</v>
      </c>
      <c r="E63" s="53"/>
      <c r="F63" s="61">
        <f t="shared" si="60"/>
        <v>0</v>
      </c>
      <c r="G63" s="61">
        <f t="shared" si="60"/>
        <v>0</v>
      </c>
      <c r="H63" s="61">
        <f t="shared" si="60"/>
        <v>0</v>
      </c>
      <c r="I63" s="61">
        <f t="shared" si="60"/>
        <v>0</v>
      </c>
      <c r="J63" s="61">
        <f t="shared" si="60"/>
        <v>0</v>
      </c>
      <c r="K63" s="61">
        <f t="shared" si="60"/>
        <v>0</v>
      </c>
      <c r="L63" s="61">
        <f t="shared" si="61"/>
        <v>0</v>
      </c>
      <c r="M63" s="61">
        <f t="shared" si="61"/>
        <v>0</v>
      </c>
      <c r="N63" s="61">
        <f t="shared" si="61"/>
        <v>-50000</v>
      </c>
      <c r="O63" s="61">
        <f t="shared" si="61"/>
        <v>-50000</v>
      </c>
      <c r="P63" s="61">
        <f t="shared" si="61"/>
        <v>-50000</v>
      </c>
      <c r="Q63" s="61">
        <f t="shared" si="61"/>
        <v>-50000</v>
      </c>
      <c r="R63" s="61">
        <f t="shared" si="61"/>
        <v>-9.9999999999999995E-8</v>
      </c>
      <c r="S63" s="61">
        <f t="shared" si="61"/>
        <v>-9.9999999999999995E-8</v>
      </c>
      <c r="T63" s="61">
        <f t="shared" si="61"/>
        <v>-9.9999999999999995E-8</v>
      </c>
      <c r="U63" s="61">
        <f t="shared" si="61"/>
        <v>-9.9999999999999995E-8</v>
      </c>
      <c r="V63" s="61">
        <f t="shared" si="62"/>
        <v>-9.9999999999999995E-8</v>
      </c>
      <c r="W63" s="61">
        <f t="shared" si="62"/>
        <v>-9.9999999999999995E-8</v>
      </c>
      <c r="X63" s="61">
        <f t="shared" si="62"/>
        <v>-9.9999999999999995E-8</v>
      </c>
      <c r="Y63" s="61">
        <f t="shared" si="62"/>
        <v>-9.9999999999999995E-8</v>
      </c>
      <c r="Z63" s="61">
        <f t="shared" si="62"/>
        <v>-9.9999999999999995E-8</v>
      </c>
      <c r="AA63" s="61">
        <f t="shared" si="62"/>
        <v>-9.9999999999999995E-8</v>
      </c>
      <c r="AB63" s="61">
        <f t="shared" si="62"/>
        <v>-9.9999999999999995E-8</v>
      </c>
      <c r="AC63" s="61">
        <f t="shared" si="62"/>
        <v>-9.9999999999999995E-8</v>
      </c>
      <c r="AD63" s="61">
        <f t="shared" si="62"/>
        <v>-9.9999999999999995E-8</v>
      </c>
      <c r="AE63" s="61">
        <f t="shared" si="62"/>
        <v>-9.9999999999999995E-8</v>
      </c>
      <c r="AF63" s="61">
        <f t="shared" si="63"/>
        <v>-9.9999999999999995E-8</v>
      </c>
      <c r="AG63" s="61">
        <f t="shared" si="63"/>
        <v>-9.9999999999999995E-8</v>
      </c>
      <c r="AH63" s="61">
        <f t="shared" si="63"/>
        <v>-9.9999999999999995E-8</v>
      </c>
      <c r="AI63" s="61">
        <f t="shared" si="63"/>
        <v>-9.9999999999999995E-8</v>
      </c>
      <c r="AJ63" s="61">
        <f t="shared" si="63"/>
        <v>-9.9999999999999995E-8</v>
      </c>
      <c r="AK63" s="61">
        <f t="shared" si="63"/>
        <v>-9.9999999999999995E-8</v>
      </c>
      <c r="AL63" s="61">
        <f t="shared" si="63"/>
        <v>-9.9999999999999995E-8</v>
      </c>
      <c r="AM63" s="61">
        <f t="shared" si="63"/>
        <v>-9.9999999999999995E-8</v>
      </c>
      <c r="AN63" s="61">
        <f t="shared" si="63"/>
        <v>-9.9999999999999995E-8</v>
      </c>
      <c r="AO63" s="61">
        <f t="shared" si="63"/>
        <v>-9.9999999999999995E-8</v>
      </c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0"/>
      <c r="GN63" s="60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0"/>
      <c r="HC63" s="60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0"/>
      <c r="HR63" s="60"/>
      <c r="HS63" s="60"/>
      <c r="HT63" s="60"/>
      <c r="HU63" s="60"/>
      <c r="HV63" s="60"/>
      <c r="HW63" s="60"/>
      <c r="HX63" s="60"/>
      <c r="HY63" s="60"/>
      <c r="HZ63" s="60"/>
      <c r="IA63" s="60"/>
      <c r="IB63" s="60"/>
      <c r="IC63" s="60"/>
      <c r="ID63" s="60"/>
      <c r="IE63" s="60"/>
      <c r="IF63" s="60"/>
      <c r="IG63" s="60"/>
      <c r="IH63" s="60"/>
      <c r="II63" s="60"/>
      <c r="IJ63" s="60"/>
      <c r="IK63" s="60"/>
      <c r="IL63" s="60"/>
      <c r="IM63" s="60"/>
      <c r="IN63" s="60"/>
      <c r="IO63" s="60"/>
      <c r="IP63" s="60"/>
      <c r="IQ63" s="60"/>
      <c r="IR63" s="60"/>
      <c r="IS63" s="60"/>
      <c r="IT63" s="60"/>
      <c r="IU63" s="60"/>
      <c r="IV63" s="60"/>
      <c r="IW63" s="60"/>
      <c r="IX63" s="60"/>
      <c r="IY63" s="60"/>
      <c r="IZ63" s="60"/>
      <c r="JA63" s="60"/>
      <c r="JB63" s="60"/>
      <c r="JC63" s="60"/>
      <c r="JD63" s="60"/>
      <c r="JE63" s="60"/>
      <c r="JF63" s="60"/>
      <c r="JG63" s="60"/>
      <c r="JH63" s="60"/>
      <c r="JI63" s="60"/>
      <c r="JJ63" s="60"/>
      <c r="JK63" s="60"/>
      <c r="JL63" s="60"/>
      <c r="JM63" s="60"/>
      <c r="JN63" s="60"/>
      <c r="JO63" s="60"/>
      <c r="JP63" s="60"/>
      <c r="JQ63" s="60"/>
      <c r="JR63" s="60"/>
      <c r="JS63" s="60"/>
      <c r="JT63" s="60"/>
      <c r="JU63" s="60"/>
      <c r="JV63" s="60"/>
      <c r="JW63" s="60"/>
      <c r="JX63" s="60"/>
      <c r="JY63" s="60"/>
      <c r="JZ63" s="60"/>
      <c r="KA63" s="60"/>
      <c r="KB63" s="60"/>
      <c r="KC63" s="60"/>
      <c r="KD63" s="60"/>
      <c r="KE63" s="60"/>
      <c r="KF63" s="60"/>
      <c r="KG63" s="60"/>
      <c r="KH63" s="60"/>
      <c r="KI63" s="60"/>
      <c r="KJ63" s="60"/>
      <c r="KK63" s="60"/>
      <c r="KL63" s="60"/>
      <c r="KM63" s="60"/>
      <c r="KN63" s="60"/>
      <c r="KO63" s="60"/>
      <c r="KP63" s="60"/>
      <c r="KQ63" s="60"/>
      <c r="KR63" s="60"/>
      <c r="KS63" s="60"/>
      <c r="KT63" s="60"/>
      <c r="KU63" s="60"/>
      <c r="KV63" s="60"/>
      <c r="KW63" s="60"/>
      <c r="KX63" s="60"/>
      <c r="KY63" s="60"/>
      <c r="KZ63" s="60"/>
      <c r="LA63" s="60"/>
      <c r="LB63" s="60"/>
      <c r="LC63" s="60"/>
      <c r="LD63" s="60"/>
      <c r="LE63" s="60"/>
      <c r="LF63" s="60"/>
      <c r="LG63" s="60"/>
      <c r="LH63" s="60"/>
      <c r="LI63" s="60"/>
      <c r="LJ63" s="60"/>
      <c r="LK63" s="60"/>
      <c r="LL63" s="60"/>
      <c r="LM63" s="60"/>
      <c r="LN63" s="60"/>
      <c r="LO63" s="60"/>
      <c r="LP63" s="60"/>
      <c r="LQ63" s="60"/>
      <c r="LR63" s="60"/>
      <c r="LS63" s="60"/>
      <c r="LT63" s="60"/>
      <c r="LU63" s="60"/>
    </row>
    <row r="64" spans="1:333" ht="15.75" customHeight="1" x14ac:dyDescent="0.25">
      <c r="C64" s="34"/>
      <c r="E64" s="53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0"/>
      <c r="GN64" s="60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0"/>
      <c r="HC64" s="60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0"/>
      <c r="HR64" s="60"/>
      <c r="HS64" s="60"/>
      <c r="HT64" s="60"/>
      <c r="HU64" s="60"/>
      <c r="HV64" s="60"/>
      <c r="HW64" s="60"/>
      <c r="HX64" s="60"/>
      <c r="HY64" s="60"/>
      <c r="HZ64" s="60"/>
      <c r="IA64" s="60"/>
      <c r="IB64" s="60"/>
      <c r="IC64" s="60"/>
      <c r="ID64" s="60"/>
      <c r="IE64" s="60"/>
      <c r="IF64" s="60"/>
      <c r="IG64" s="60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0"/>
      <c r="IV64" s="60"/>
      <c r="IW64" s="60"/>
      <c r="IX64" s="60"/>
      <c r="IY64" s="60"/>
      <c r="IZ64" s="60"/>
      <c r="JA64" s="60"/>
      <c r="JB64" s="60"/>
      <c r="JC64" s="60"/>
      <c r="JD64" s="60"/>
      <c r="JE64" s="60"/>
      <c r="JF64" s="60"/>
      <c r="JG64" s="60"/>
      <c r="JH64" s="60"/>
      <c r="JI64" s="60"/>
      <c r="JJ64" s="60"/>
      <c r="JK64" s="60"/>
      <c r="JL64" s="60"/>
      <c r="JM64" s="60"/>
      <c r="JN64" s="60"/>
      <c r="JO64" s="60"/>
      <c r="JP64" s="60"/>
      <c r="JQ64" s="60"/>
      <c r="JR64" s="60"/>
      <c r="JS64" s="60"/>
      <c r="JT64" s="60"/>
      <c r="JU64" s="60"/>
      <c r="JV64" s="60"/>
      <c r="JW64" s="60"/>
      <c r="JX64" s="60"/>
      <c r="JY64" s="60"/>
      <c r="JZ64" s="60"/>
      <c r="KA64" s="60"/>
      <c r="KB64" s="60"/>
      <c r="KC64" s="60"/>
      <c r="KD64" s="60"/>
      <c r="KE64" s="60"/>
      <c r="KF64" s="60"/>
      <c r="KG64" s="60"/>
      <c r="KH64" s="60"/>
      <c r="KI64" s="60"/>
      <c r="KJ64" s="60"/>
      <c r="KK64" s="60"/>
      <c r="KL64" s="60"/>
      <c r="KM64" s="60"/>
      <c r="KN64" s="60"/>
      <c r="KO64" s="60"/>
      <c r="KP64" s="60"/>
      <c r="KQ64" s="60"/>
      <c r="KR64" s="60"/>
      <c r="KS64" s="60"/>
      <c r="KT64" s="60"/>
      <c r="KU64" s="60"/>
      <c r="KV64" s="60"/>
      <c r="KW64" s="60"/>
      <c r="KX64" s="60"/>
      <c r="KY64" s="60"/>
      <c r="KZ64" s="60"/>
      <c r="LA64" s="60"/>
      <c r="LB64" s="60"/>
      <c r="LC64" s="60"/>
      <c r="LD64" s="60"/>
      <c r="LE64" s="60"/>
      <c r="LF64" s="60"/>
      <c r="LG64" s="60"/>
      <c r="LH64" s="60"/>
      <c r="LI64" s="60"/>
      <c r="LJ64" s="60"/>
      <c r="LK64" s="60"/>
      <c r="LL64" s="60"/>
      <c r="LM64" s="60"/>
      <c r="LN64" s="60"/>
      <c r="LO64" s="60"/>
      <c r="LP64" s="60"/>
      <c r="LQ64" s="60"/>
      <c r="LR64" s="60"/>
      <c r="LS64" s="60"/>
      <c r="LT64" s="60"/>
      <c r="LU64" s="60"/>
    </row>
    <row r="65" spans="1:333" ht="15.75" customHeight="1" x14ac:dyDescent="0.25">
      <c r="C65" s="34"/>
      <c r="D65" s="42" t="s">
        <v>76</v>
      </c>
      <c r="E65" s="53"/>
      <c r="F65" s="61">
        <f t="shared" ref="F65:O70" si="64">SUMIF($D$10:$D$34,$D65,F$10:F$34)</f>
        <v>0</v>
      </c>
      <c r="G65" s="61">
        <f t="shared" si="64"/>
        <v>0</v>
      </c>
      <c r="H65" s="61">
        <f t="shared" si="64"/>
        <v>0</v>
      </c>
      <c r="I65" s="61">
        <f t="shared" si="64"/>
        <v>0</v>
      </c>
      <c r="J65" s="61">
        <f t="shared" si="64"/>
        <v>0</v>
      </c>
      <c r="K65" s="61">
        <f t="shared" si="64"/>
        <v>0</v>
      </c>
      <c r="L65" s="61">
        <f t="shared" si="64"/>
        <v>0</v>
      </c>
      <c r="M65" s="61">
        <f t="shared" si="64"/>
        <v>0</v>
      </c>
      <c r="N65" s="61">
        <f t="shared" si="64"/>
        <v>-60000</v>
      </c>
      <c r="O65" s="61">
        <f t="shared" si="64"/>
        <v>-60000</v>
      </c>
      <c r="P65" s="61">
        <f t="shared" ref="P65:Y70" si="65">SUMIF($D$10:$D$34,$D65,P$10:P$34)</f>
        <v>-60000</v>
      </c>
      <c r="Q65" s="61">
        <f t="shared" si="65"/>
        <v>-60000</v>
      </c>
      <c r="R65" s="61">
        <f t="shared" si="65"/>
        <v>-60000</v>
      </c>
      <c r="S65" s="61">
        <f t="shared" si="65"/>
        <v>-60000</v>
      </c>
      <c r="T65" s="61">
        <f t="shared" si="65"/>
        <v>-60000</v>
      </c>
      <c r="U65" s="61">
        <f t="shared" si="65"/>
        <v>-60000</v>
      </c>
      <c r="V65" s="61">
        <f t="shared" si="65"/>
        <v>-60000</v>
      </c>
      <c r="W65" s="61">
        <f t="shared" si="65"/>
        <v>-60000</v>
      </c>
      <c r="X65" s="61">
        <f t="shared" si="65"/>
        <v>-60000</v>
      </c>
      <c r="Y65" s="61">
        <f t="shared" si="65"/>
        <v>-60000</v>
      </c>
      <c r="Z65" s="61">
        <f t="shared" ref="Z65:AI70" si="66">SUMIF($D$10:$D$34,$D65,Z$10:Z$34)</f>
        <v>-60000</v>
      </c>
      <c r="AA65" s="61">
        <f t="shared" si="66"/>
        <v>-60000</v>
      </c>
      <c r="AB65" s="61">
        <f t="shared" si="66"/>
        <v>-60000</v>
      </c>
      <c r="AC65" s="61">
        <f t="shared" si="66"/>
        <v>-60000</v>
      </c>
      <c r="AD65" s="61">
        <f t="shared" si="66"/>
        <v>-60000</v>
      </c>
      <c r="AE65" s="61">
        <f t="shared" si="66"/>
        <v>-60000</v>
      </c>
      <c r="AF65" s="61">
        <f t="shared" si="66"/>
        <v>-60000</v>
      </c>
      <c r="AG65" s="61">
        <f t="shared" si="66"/>
        <v>-60000</v>
      </c>
      <c r="AH65" s="61">
        <f t="shared" si="66"/>
        <v>-60000</v>
      </c>
      <c r="AI65" s="61">
        <f t="shared" si="66"/>
        <v>-60000</v>
      </c>
      <c r="AJ65" s="61">
        <f t="shared" ref="AJ65:AO70" si="67">SUMIF($D$10:$D$34,$D65,AJ$10:AJ$34)</f>
        <v>-60000</v>
      </c>
      <c r="AK65" s="61">
        <f t="shared" si="67"/>
        <v>-60000</v>
      </c>
      <c r="AL65" s="61">
        <f t="shared" si="67"/>
        <v>-60000</v>
      </c>
      <c r="AM65" s="61">
        <f t="shared" si="67"/>
        <v>-60000</v>
      </c>
      <c r="AN65" s="61">
        <f t="shared" si="67"/>
        <v>-60000</v>
      </c>
      <c r="AO65" s="61">
        <f t="shared" si="67"/>
        <v>-60000</v>
      </c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0"/>
      <c r="GN65" s="60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0"/>
      <c r="HC65" s="60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0"/>
      <c r="HR65" s="60"/>
      <c r="HS65" s="60"/>
      <c r="HT65" s="60"/>
      <c r="HU65" s="60"/>
      <c r="HV65" s="60"/>
      <c r="HW65" s="60"/>
      <c r="HX65" s="60"/>
      <c r="HY65" s="60"/>
      <c r="HZ65" s="60"/>
      <c r="IA65" s="60"/>
      <c r="IB65" s="60"/>
      <c r="IC65" s="60"/>
      <c r="ID65" s="60"/>
      <c r="IE65" s="60"/>
      <c r="IF65" s="60"/>
      <c r="IG65" s="60"/>
      <c r="IH65" s="60"/>
      <c r="II65" s="60"/>
      <c r="IJ65" s="60"/>
      <c r="IK65" s="60"/>
      <c r="IL65" s="60"/>
      <c r="IM65" s="60"/>
      <c r="IN65" s="60"/>
      <c r="IO65" s="60"/>
      <c r="IP65" s="60"/>
      <c r="IQ65" s="60"/>
      <c r="IR65" s="60"/>
      <c r="IS65" s="60"/>
      <c r="IT65" s="60"/>
      <c r="IU65" s="60"/>
      <c r="IV65" s="60"/>
      <c r="IW65" s="60"/>
      <c r="IX65" s="60"/>
      <c r="IY65" s="60"/>
      <c r="IZ65" s="60"/>
      <c r="JA65" s="60"/>
      <c r="JB65" s="60"/>
      <c r="JC65" s="60"/>
      <c r="JD65" s="60"/>
      <c r="JE65" s="60"/>
      <c r="JF65" s="60"/>
      <c r="JG65" s="60"/>
      <c r="JH65" s="60"/>
      <c r="JI65" s="60"/>
      <c r="JJ65" s="60"/>
      <c r="JK65" s="60"/>
      <c r="JL65" s="60"/>
      <c r="JM65" s="60"/>
      <c r="JN65" s="60"/>
      <c r="JO65" s="60"/>
      <c r="JP65" s="60"/>
      <c r="JQ65" s="60"/>
      <c r="JR65" s="60"/>
      <c r="JS65" s="60"/>
      <c r="JT65" s="60"/>
      <c r="JU65" s="60"/>
      <c r="JV65" s="60"/>
      <c r="JW65" s="60"/>
      <c r="JX65" s="60"/>
      <c r="JY65" s="60"/>
      <c r="JZ65" s="60"/>
      <c r="KA65" s="60"/>
      <c r="KB65" s="60"/>
      <c r="KC65" s="60"/>
      <c r="KD65" s="60"/>
      <c r="KE65" s="60"/>
      <c r="KF65" s="60"/>
      <c r="KG65" s="60"/>
      <c r="KH65" s="60"/>
      <c r="KI65" s="60"/>
      <c r="KJ65" s="60"/>
      <c r="KK65" s="60"/>
      <c r="KL65" s="60"/>
      <c r="KM65" s="60"/>
      <c r="KN65" s="60"/>
      <c r="KO65" s="60"/>
      <c r="KP65" s="60"/>
      <c r="KQ65" s="60"/>
      <c r="KR65" s="60"/>
      <c r="KS65" s="60"/>
      <c r="KT65" s="60"/>
      <c r="KU65" s="60"/>
      <c r="KV65" s="60"/>
      <c r="KW65" s="60"/>
      <c r="KX65" s="60"/>
      <c r="KY65" s="60"/>
      <c r="KZ65" s="60"/>
      <c r="LA65" s="60"/>
      <c r="LB65" s="60"/>
      <c r="LC65" s="60"/>
      <c r="LD65" s="60"/>
      <c r="LE65" s="60"/>
      <c r="LF65" s="60"/>
      <c r="LG65" s="60"/>
      <c r="LH65" s="60"/>
      <c r="LI65" s="60"/>
      <c r="LJ65" s="60"/>
      <c r="LK65" s="60"/>
      <c r="LL65" s="60"/>
      <c r="LM65" s="60"/>
      <c r="LN65" s="60"/>
      <c r="LO65" s="60"/>
      <c r="LP65" s="60"/>
      <c r="LQ65" s="60"/>
      <c r="LR65" s="60"/>
      <c r="LS65" s="60"/>
      <c r="LT65" s="60"/>
      <c r="LU65" s="60"/>
    </row>
    <row r="66" spans="1:333" ht="15.75" customHeight="1" x14ac:dyDescent="0.25">
      <c r="C66" s="34"/>
      <c r="D66" s="42" t="s">
        <v>58</v>
      </c>
      <c r="E66" s="53"/>
      <c r="F66" s="61">
        <f t="shared" si="64"/>
        <v>0</v>
      </c>
      <c r="G66" s="61">
        <f t="shared" si="64"/>
        <v>0</v>
      </c>
      <c r="H66" s="61">
        <f t="shared" si="64"/>
        <v>0</v>
      </c>
      <c r="I66" s="61">
        <f t="shared" si="64"/>
        <v>0</v>
      </c>
      <c r="J66" s="61">
        <f t="shared" si="64"/>
        <v>0</v>
      </c>
      <c r="K66" s="61">
        <f t="shared" si="64"/>
        <v>0</v>
      </c>
      <c r="L66" s="61">
        <f t="shared" si="64"/>
        <v>0</v>
      </c>
      <c r="M66" s="61">
        <f t="shared" si="64"/>
        <v>0</v>
      </c>
      <c r="N66" s="61">
        <f t="shared" si="64"/>
        <v>-10000</v>
      </c>
      <c r="O66" s="61">
        <f t="shared" si="64"/>
        <v>-10000</v>
      </c>
      <c r="P66" s="61">
        <f t="shared" si="65"/>
        <v>-10000</v>
      </c>
      <c r="Q66" s="61">
        <f t="shared" si="65"/>
        <v>-10000</v>
      </c>
      <c r="R66" s="61">
        <f t="shared" si="65"/>
        <v>-10000</v>
      </c>
      <c r="S66" s="61">
        <f t="shared" si="65"/>
        <v>-10000</v>
      </c>
      <c r="T66" s="61">
        <f t="shared" si="65"/>
        <v>-10000</v>
      </c>
      <c r="U66" s="61">
        <f t="shared" si="65"/>
        <v>-10000</v>
      </c>
      <c r="V66" s="61">
        <f t="shared" si="65"/>
        <v>-10000</v>
      </c>
      <c r="W66" s="61">
        <f t="shared" si="65"/>
        <v>-10000</v>
      </c>
      <c r="X66" s="61">
        <f t="shared" si="65"/>
        <v>-10000</v>
      </c>
      <c r="Y66" s="61">
        <f t="shared" si="65"/>
        <v>-10000</v>
      </c>
      <c r="Z66" s="61">
        <f t="shared" si="66"/>
        <v>-10000</v>
      </c>
      <c r="AA66" s="61">
        <f t="shared" si="66"/>
        <v>-10000</v>
      </c>
      <c r="AB66" s="61">
        <f t="shared" si="66"/>
        <v>-10000</v>
      </c>
      <c r="AC66" s="61">
        <f t="shared" si="66"/>
        <v>-10000</v>
      </c>
      <c r="AD66" s="61">
        <f t="shared" si="66"/>
        <v>-10000</v>
      </c>
      <c r="AE66" s="61">
        <f t="shared" si="66"/>
        <v>-10000</v>
      </c>
      <c r="AF66" s="61">
        <f t="shared" si="66"/>
        <v>-10000</v>
      </c>
      <c r="AG66" s="61">
        <f t="shared" si="66"/>
        <v>-10000</v>
      </c>
      <c r="AH66" s="61">
        <f t="shared" si="66"/>
        <v>-10000</v>
      </c>
      <c r="AI66" s="61">
        <f t="shared" si="66"/>
        <v>-10000</v>
      </c>
      <c r="AJ66" s="61">
        <f t="shared" si="67"/>
        <v>-10000</v>
      </c>
      <c r="AK66" s="61">
        <f t="shared" si="67"/>
        <v>-10000</v>
      </c>
      <c r="AL66" s="61">
        <f t="shared" si="67"/>
        <v>-10000</v>
      </c>
      <c r="AM66" s="61">
        <f t="shared" si="67"/>
        <v>-10000</v>
      </c>
      <c r="AN66" s="61">
        <f t="shared" si="67"/>
        <v>-10000</v>
      </c>
      <c r="AO66" s="61">
        <f t="shared" si="67"/>
        <v>-10000</v>
      </c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0"/>
      <c r="GN66" s="60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0"/>
      <c r="HC66" s="60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0"/>
      <c r="HR66" s="60"/>
      <c r="HS66" s="60"/>
      <c r="HT66" s="60"/>
      <c r="HU66" s="60"/>
      <c r="HV66" s="60"/>
      <c r="HW66" s="60"/>
      <c r="HX66" s="60"/>
      <c r="HY66" s="60"/>
      <c r="HZ66" s="60"/>
      <c r="IA66" s="60"/>
      <c r="IB66" s="60"/>
      <c r="IC66" s="60"/>
      <c r="ID66" s="60"/>
      <c r="IE66" s="60"/>
      <c r="IF66" s="60"/>
      <c r="IG66" s="60"/>
      <c r="IH66" s="60"/>
      <c r="II66" s="60"/>
      <c r="IJ66" s="60"/>
      <c r="IK66" s="60"/>
      <c r="IL66" s="60"/>
      <c r="IM66" s="60"/>
      <c r="IN66" s="60"/>
      <c r="IO66" s="60"/>
      <c r="IP66" s="60"/>
      <c r="IQ66" s="60"/>
      <c r="IR66" s="60"/>
      <c r="IS66" s="60"/>
      <c r="IT66" s="60"/>
      <c r="IU66" s="60"/>
      <c r="IV66" s="60"/>
      <c r="IW66" s="60"/>
      <c r="IX66" s="60"/>
      <c r="IY66" s="60"/>
      <c r="IZ66" s="60"/>
      <c r="JA66" s="60"/>
      <c r="JB66" s="60"/>
      <c r="JC66" s="60"/>
      <c r="JD66" s="60"/>
      <c r="JE66" s="60"/>
      <c r="JF66" s="60"/>
      <c r="JG66" s="60"/>
      <c r="JH66" s="60"/>
      <c r="JI66" s="60"/>
      <c r="JJ66" s="60"/>
      <c r="JK66" s="60"/>
      <c r="JL66" s="60"/>
      <c r="JM66" s="60"/>
      <c r="JN66" s="60"/>
      <c r="JO66" s="60"/>
      <c r="JP66" s="60"/>
      <c r="JQ66" s="60"/>
      <c r="JR66" s="60"/>
      <c r="JS66" s="60"/>
      <c r="JT66" s="60"/>
      <c r="JU66" s="60"/>
      <c r="JV66" s="60"/>
      <c r="JW66" s="60"/>
      <c r="JX66" s="60"/>
      <c r="JY66" s="60"/>
      <c r="JZ66" s="60"/>
      <c r="KA66" s="60"/>
      <c r="KB66" s="60"/>
      <c r="KC66" s="60"/>
      <c r="KD66" s="60"/>
      <c r="KE66" s="60"/>
      <c r="KF66" s="60"/>
      <c r="KG66" s="60"/>
      <c r="KH66" s="60"/>
      <c r="KI66" s="60"/>
      <c r="KJ66" s="60"/>
      <c r="KK66" s="60"/>
      <c r="KL66" s="60"/>
      <c r="KM66" s="60"/>
      <c r="KN66" s="60"/>
      <c r="KO66" s="60"/>
      <c r="KP66" s="60"/>
      <c r="KQ66" s="60"/>
      <c r="KR66" s="60"/>
      <c r="KS66" s="60"/>
      <c r="KT66" s="60"/>
      <c r="KU66" s="60"/>
      <c r="KV66" s="60"/>
      <c r="KW66" s="60"/>
      <c r="KX66" s="60"/>
      <c r="KY66" s="60"/>
      <c r="KZ66" s="60"/>
      <c r="LA66" s="60"/>
      <c r="LB66" s="60"/>
      <c r="LC66" s="60"/>
      <c r="LD66" s="60"/>
      <c r="LE66" s="60"/>
      <c r="LF66" s="60"/>
      <c r="LG66" s="60"/>
      <c r="LH66" s="60"/>
      <c r="LI66" s="60"/>
      <c r="LJ66" s="60"/>
      <c r="LK66" s="60"/>
      <c r="LL66" s="60"/>
      <c r="LM66" s="60"/>
      <c r="LN66" s="60"/>
      <c r="LO66" s="60"/>
      <c r="LP66" s="60"/>
      <c r="LQ66" s="60"/>
      <c r="LR66" s="60"/>
      <c r="LS66" s="60"/>
      <c r="LT66" s="60"/>
      <c r="LU66" s="60"/>
    </row>
    <row r="67" spans="1:333" ht="15.75" customHeight="1" x14ac:dyDescent="0.25">
      <c r="C67" s="34"/>
      <c r="D67" s="42" t="s">
        <v>75</v>
      </c>
      <c r="E67" s="53"/>
      <c r="F67" s="61">
        <f t="shared" si="64"/>
        <v>0</v>
      </c>
      <c r="G67" s="61">
        <f t="shared" si="64"/>
        <v>0</v>
      </c>
      <c r="H67" s="61">
        <f t="shared" si="64"/>
        <v>0</v>
      </c>
      <c r="I67" s="61">
        <f t="shared" si="64"/>
        <v>0</v>
      </c>
      <c r="J67" s="61">
        <f t="shared" si="64"/>
        <v>0</v>
      </c>
      <c r="K67" s="61">
        <f t="shared" si="64"/>
        <v>0</v>
      </c>
      <c r="L67" s="61">
        <f t="shared" si="64"/>
        <v>0</v>
      </c>
      <c r="M67" s="61">
        <f t="shared" si="64"/>
        <v>0</v>
      </c>
      <c r="N67" s="61">
        <f t="shared" si="64"/>
        <v>-4000</v>
      </c>
      <c r="O67" s="61">
        <f t="shared" si="64"/>
        <v>-4000</v>
      </c>
      <c r="P67" s="61">
        <f t="shared" si="65"/>
        <v>-4000</v>
      </c>
      <c r="Q67" s="61">
        <f t="shared" si="65"/>
        <v>-4000</v>
      </c>
      <c r="R67" s="61">
        <f t="shared" si="65"/>
        <v>-4000</v>
      </c>
      <c r="S67" s="61">
        <f t="shared" si="65"/>
        <v>-4000</v>
      </c>
      <c r="T67" s="61">
        <f t="shared" si="65"/>
        <v>-5000</v>
      </c>
      <c r="U67" s="61">
        <f t="shared" si="65"/>
        <v>-5000</v>
      </c>
      <c r="V67" s="61">
        <f t="shared" si="65"/>
        <v>-5000</v>
      </c>
      <c r="W67" s="61">
        <f t="shared" si="65"/>
        <v>-5000</v>
      </c>
      <c r="X67" s="61">
        <f t="shared" si="65"/>
        <v>-5000</v>
      </c>
      <c r="Y67" s="61">
        <f t="shared" si="65"/>
        <v>-5000</v>
      </c>
      <c r="Z67" s="61">
        <f t="shared" si="66"/>
        <v>-5000</v>
      </c>
      <c r="AA67" s="61">
        <f t="shared" si="66"/>
        <v>-5000</v>
      </c>
      <c r="AB67" s="61">
        <f t="shared" si="66"/>
        <v>-5000</v>
      </c>
      <c r="AC67" s="61">
        <f t="shared" si="66"/>
        <v>-5000</v>
      </c>
      <c r="AD67" s="61">
        <f t="shared" si="66"/>
        <v>-5000</v>
      </c>
      <c r="AE67" s="61">
        <f t="shared" si="66"/>
        <v>-5000</v>
      </c>
      <c r="AF67" s="61">
        <f t="shared" si="66"/>
        <v>-5000</v>
      </c>
      <c r="AG67" s="61">
        <f t="shared" si="66"/>
        <v>-5000</v>
      </c>
      <c r="AH67" s="61">
        <f t="shared" si="66"/>
        <v>-5000</v>
      </c>
      <c r="AI67" s="61">
        <f t="shared" si="66"/>
        <v>-5000</v>
      </c>
      <c r="AJ67" s="61">
        <f t="shared" si="67"/>
        <v>-5000</v>
      </c>
      <c r="AK67" s="61">
        <f t="shared" si="67"/>
        <v>-5000</v>
      </c>
      <c r="AL67" s="61">
        <f t="shared" si="67"/>
        <v>-5000</v>
      </c>
      <c r="AM67" s="61">
        <f t="shared" si="67"/>
        <v>-5000</v>
      </c>
      <c r="AN67" s="61">
        <f t="shared" si="67"/>
        <v>-5000</v>
      </c>
      <c r="AO67" s="61">
        <f t="shared" si="67"/>
        <v>-5000</v>
      </c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0"/>
      <c r="GN67" s="60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0"/>
      <c r="HC67" s="60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0"/>
      <c r="HR67" s="60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60"/>
      <c r="IE67" s="60"/>
      <c r="IF67" s="60"/>
      <c r="IG67" s="60"/>
      <c r="IH67" s="60"/>
      <c r="II67" s="60"/>
      <c r="IJ67" s="60"/>
      <c r="IK67" s="60"/>
      <c r="IL67" s="60"/>
      <c r="IM67" s="60"/>
      <c r="IN67" s="60"/>
      <c r="IO67" s="60"/>
      <c r="IP67" s="60"/>
      <c r="IQ67" s="60"/>
      <c r="IR67" s="60"/>
      <c r="IS67" s="60"/>
      <c r="IT67" s="60"/>
      <c r="IU67" s="60"/>
      <c r="IV67" s="60"/>
      <c r="IW67" s="60"/>
      <c r="IX67" s="60"/>
      <c r="IY67" s="60"/>
      <c r="IZ67" s="60"/>
      <c r="JA67" s="60"/>
      <c r="JB67" s="60"/>
      <c r="JC67" s="60"/>
      <c r="JD67" s="60"/>
      <c r="JE67" s="60"/>
      <c r="JF67" s="60"/>
      <c r="JG67" s="60"/>
      <c r="JH67" s="60"/>
      <c r="JI67" s="60"/>
      <c r="JJ67" s="60"/>
      <c r="JK67" s="60"/>
      <c r="JL67" s="60"/>
      <c r="JM67" s="60"/>
      <c r="JN67" s="60"/>
      <c r="JO67" s="60"/>
      <c r="JP67" s="60"/>
      <c r="JQ67" s="60"/>
      <c r="JR67" s="60"/>
      <c r="JS67" s="60"/>
      <c r="JT67" s="60"/>
      <c r="JU67" s="60"/>
      <c r="JV67" s="60"/>
      <c r="JW67" s="60"/>
      <c r="JX67" s="60"/>
      <c r="JY67" s="60"/>
      <c r="JZ67" s="60"/>
      <c r="KA67" s="60"/>
      <c r="KB67" s="60"/>
      <c r="KC67" s="60"/>
      <c r="KD67" s="60"/>
      <c r="KE67" s="60"/>
      <c r="KF67" s="60"/>
      <c r="KG67" s="60"/>
      <c r="KH67" s="60"/>
      <c r="KI67" s="60"/>
      <c r="KJ67" s="60"/>
      <c r="KK67" s="60"/>
      <c r="KL67" s="60"/>
      <c r="KM67" s="60"/>
      <c r="KN67" s="60"/>
      <c r="KO67" s="60"/>
      <c r="KP67" s="60"/>
      <c r="KQ67" s="60"/>
      <c r="KR67" s="60"/>
      <c r="KS67" s="60"/>
      <c r="KT67" s="60"/>
      <c r="KU67" s="60"/>
      <c r="KV67" s="60"/>
      <c r="KW67" s="60"/>
      <c r="KX67" s="60"/>
      <c r="KY67" s="60"/>
      <c r="KZ67" s="60"/>
      <c r="LA67" s="60"/>
      <c r="LB67" s="60"/>
      <c r="LC67" s="60"/>
      <c r="LD67" s="60"/>
      <c r="LE67" s="60"/>
      <c r="LF67" s="60"/>
      <c r="LG67" s="60"/>
      <c r="LH67" s="60"/>
      <c r="LI67" s="60"/>
      <c r="LJ67" s="60"/>
      <c r="LK67" s="60"/>
      <c r="LL67" s="60"/>
      <c r="LM67" s="60"/>
      <c r="LN67" s="60"/>
      <c r="LO67" s="60"/>
      <c r="LP67" s="60"/>
      <c r="LQ67" s="60"/>
      <c r="LR67" s="60"/>
      <c r="LS67" s="60"/>
      <c r="LT67" s="60"/>
      <c r="LU67" s="60"/>
    </row>
    <row r="68" spans="1:333" ht="15.75" customHeight="1" x14ac:dyDescent="0.25">
      <c r="C68" s="34"/>
      <c r="D68" s="42" t="s">
        <v>53</v>
      </c>
      <c r="E68" s="53"/>
      <c r="F68" s="61">
        <f t="shared" si="64"/>
        <v>0</v>
      </c>
      <c r="G68" s="61">
        <f t="shared" si="64"/>
        <v>0</v>
      </c>
      <c r="H68" s="61">
        <f t="shared" si="64"/>
        <v>0</v>
      </c>
      <c r="I68" s="61">
        <f t="shared" si="64"/>
        <v>0</v>
      </c>
      <c r="J68" s="61">
        <f t="shared" si="64"/>
        <v>0</v>
      </c>
      <c r="K68" s="61">
        <f t="shared" si="64"/>
        <v>0</v>
      </c>
      <c r="L68" s="61">
        <f t="shared" si="64"/>
        <v>0</v>
      </c>
      <c r="M68" s="61">
        <f t="shared" si="64"/>
        <v>0</v>
      </c>
      <c r="N68" s="61">
        <f t="shared" si="64"/>
        <v>-50000</v>
      </c>
      <c r="O68" s="61">
        <f t="shared" si="64"/>
        <v>-50000</v>
      </c>
      <c r="P68" s="61">
        <f t="shared" si="65"/>
        <v>-50000</v>
      </c>
      <c r="Q68" s="61">
        <f t="shared" si="65"/>
        <v>-50000</v>
      </c>
      <c r="R68" s="61">
        <f t="shared" si="65"/>
        <v>-50000</v>
      </c>
      <c r="S68" s="61">
        <f t="shared" si="65"/>
        <v>-50000</v>
      </c>
      <c r="T68" s="61">
        <f t="shared" si="65"/>
        <v>-50000</v>
      </c>
      <c r="U68" s="61">
        <f t="shared" si="65"/>
        <v>-50000</v>
      </c>
      <c r="V68" s="61">
        <f t="shared" si="65"/>
        <v>-50000</v>
      </c>
      <c r="W68" s="61">
        <f t="shared" si="65"/>
        <v>-50000</v>
      </c>
      <c r="X68" s="61">
        <f t="shared" si="65"/>
        <v>-50000</v>
      </c>
      <c r="Y68" s="61">
        <f t="shared" si="65"/>
        <v>-50000</v>
      </c>
      <c r="Z68" s="61">
        <f t="shared" si="66"/>
        <v>-50000</v>
      </c>
      <c r="AA68" s="61">
        <f t="shared" si="66"/>
        <v>-50000</v>
      </c>
      <c r="AB68" s="61">
        <f t="shared" si="66"/>
        <v>-50000</v>
      </c>
      <c r="AC68" s="61">
        <f t="shared" si="66"/>
        <v>-50000</v>
      </c>
      <c r="AD68" s="61">
        <f t="shared" si="66"/>
        <v>-50000</v>
      </c>
      <c r="AE68" s="61">
        <f t="shared" si="66"/>
        <v>-50000</v>
      </c>
      <c r="AF68" s="61">
        <f t="shared" si="66"/>
        <v>-50000</v>
      </c>
      <c r="AG68" s="61">
        <f t="shared" si="66"/>
        <v>-50000</v>
      </c>
      <c r="AH68" s="61">
        <f t="shared" si="66"/>
        <v>-50000</v>
      </c>
      <c r="AI68" s="61">
        <f t="shared" si="66"/>
        <v>-50000</v>
      </c>
      <c r="AJ68" s="61">
        <f t="shared" si="67"/>
        <v>-50000</v>
      </c>
      <c r="AK68" s="61">
        <f t="shared" si="67"/>
        <v>-50000</v>
      </c>
      <c r="AL68" s="61">
        <f t="shared" si="67"/>
        <v>-50000</v>
      </c>
      <c r="AM68" s="61">
        <f t="shared" si="67"/>
        <v>-50000</v>
      </c>
      <c r="AN68" s="61">
        <f t="shared" si="67"/>
        <v>-50000</v>
      </c>
      <c r="AO68" s="61">
        <f t="shared" si="67"/>
        <v>-50000</v>
      </c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0"/>
      <c r="GN68" s="60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0"/>
      <c r="HC68" s="60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0"/>
      <c r="HR68" s="60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0"/>
      <c r="IG68" s="60"/>
      <c r="IH68" s="60"/>
      <c r="II68" s="60"/>
      <c r="IJ68" s="60"/>
      <c r="IK68" s="60"/>
      <c r="IL68" s="60"/>
      <c r="IM68" s="60"/>
      <c r="IN68" s="60"/>
      <c r="IO68" s="60"/>
      <c r="IP68" s="60"/>
      <c r="IQ68" s="60"/>
      <c r="IR68" s="60"/>
      <c r="IS68" s="60"/>
      <c r="IT68" s="60"/>
      <c r="IU68" s="60"/>
      <c r="IV68" s="60"/>
      <c r="IW68" s="60"/>
      <c r="IX68" s="60"/>
      <c r="IY68" s="60"/>
      <c r="IZ68" s="60"/>
      <c r="JA68" s="60"/>
      <c r="JB68" s="60"/>
      <c r="JC68" s="60"/>
      <c r="JD68" s="60"/>
      <c r="JE68" s="60"/>
      <c r="JF68" s="60"/>
      <c r="JG68" s="60"/>
      <c r="JH68" s="60"/>
      <c r="JI68" s="60"/>
      <c r="JJ68" s="60"/>
      <c r="JK68" s="60"/>
      <c r="JL68" s="60"/>
      <c r="JM68" s="60"/>
      <c r="JN68" s="60"/>
      <c r="JO68" s="60"/>
      <c r="JP68" s="60"/>
      <c r="JQ68" s="60"/>
      <c r="JR68" s="60"/>
      <c r="JS68" s="60"/>
      <c r="JT68" s="60"/>
      <c r="JU68" s="60"/>
      <c r="JV68" s="60"/>
      <c r="JW68" s="60"/>
      <c r="JX68" s="60"/>
      <c r="JY68" s="60"/>
      <c r="JZ68" s="60"/>
      <c r="KA68" s="60"/>
      <c r="KB68" s="60"/>
      <c r="KC68" s="60"/>
      <c r="KD68" s="60"/>
      <c r="KE68" s="60"/>
      <c r="KF68" s="60"/>
      <c r="KG68" s="60"/>
      <c r="KH68" s="60"/>
      <c r="KI68" s="60"/>
      <c r="KJ68" s="60"/>
      <c r="KK68" s="60"/>
      <c r="KL68" s="60"/>
      <c r="KM68" s="60"/>
      <c r="KN68" s="60"/>
      <c r="KO68" s="60"/>
      <c r="KP68" s="60"/>
      <c r="KQ68" s="60"/>
      <c r="KR68" s="60"/>
      <c r="KS68" s="60"/>
      <c r="KT68" s="60"/>
      <c r="KU68" s="60"/>
      <c r="KV68" s="60"/>
      <c r="KW68" s="60"/>
      <c r="KX68" s="60"/>
      <c r="KY68" s="60"/>
      <c r="KZ68" s="60"/>
      <c r="LA68" s="60"/>
      <c r="LB68" s="60"/>
      <c r="LC68" s="60"/>
      <c r="LD68" s="60"/>
      <c r="LE68" s="60"/>
      <c r="LF68" s="60"/>
      <c r="LG68" s="60"/>
      <c r="LH68" s="60"/>
      <c r="LI68" s="60"/>
      <c r="LJ68" s="60"/>
      <c r="LK68" s="60"/>
      <c r="LL68" s="60"/>
      <c r="LM68" s="60"/>
      <c r="LN68" s="60"/>
      <c r="LO68" s="60"/>
      <c r="LP68" s="60"/>
      <c r="LQ68" s="60"/>
      <c r="LR68" s="60"/>
      <c r="LS68" s="60"/>
      <c r="LT68" s="60"/>
      <c r="LU68" s="60"/>
    </row>
    <row r="69" spans="1:333" ht="15.75" customHeight="1" x14ac:dyDescent="0.25">
      <c r="C69" s="34"/>
      <c r="D69" s="42" t="s">
        <v>74</v>
      </c>
      <c r="E69" s="34"/>
      <c r="F69" s="61">
        <f t="shared" si="64"/>
        <v>0</v>
      </c>
      <c r="G69" s="61">
        <f t="shared" si="64"/>
        <v>0</v>
      </c>
      <c r="H69" s="61">
        <f t="shared" si="64"/>
        <v>0</v>
      </c>
      <c r="I69" s="61">
        <f t="shared" si="64"/>
        <v>0</v>
      </c>
      <c r="J69" s="61">
        <f t="shared" si="64"/>
        <v>0</v>
      </c>
      <c r="K69" s="61">
        <f t="shared" si="64"/>
        <v>0</v>
      </c>
      <c r="L69" s="61">
        <f t="shared" si="64"/>
        <v>0</v>
      </c>
      <c r="M69" s="61">
        <f t="shared" si="64"/>
        <v>0</v>
      </c>
      <c r="N69" s="61">
        <f t="shared" si="64"/>
        <v>-13700</v>
      </c>
      <c r="O69" s="61">
        <f t="shared" si="64"/>
        <v>-13700</v>
      </c>
      <c r="P69" s="61">
        <f t="shared" si="65"/>
        <v>-13700</v>
      </c>
      <c r="Q69" s="61">
        <f t="shared" si="65"/>
        <v>-13700</v>
      </c>
      <c r="R69" s="61">
        <f t="shared" si="65"/>
        <v>-13700</v>
      </c>
      <c r="S69" s="61">
        <f t="shared" si="65"/>
        <v>-13700</v>
      </c>
      <c r="T69" s="61">
        <f t="shared" si="65"/>
        <v>-20000</v>
      </c>
      <c r="U69" s="61">
        <f t="shared" si="65"/>
        <v>-20000</v>
      </c>
      <c r="V69" s="61">
        <f t="shared" si="65"/>
        <v>-20000</v>
      </c>
      <c r="W69" s="61">
        <f t="shared" si="65"/>
        <v>-20000</v>
      </c>
      <c r="X69" s="61">
        <f t="shared" si="65"/>
        <v>-20000</v>
      </c>
      <c r="Y69" s="61">
        <f t="shared" si="65"/>
        <v>-20000</v>
      </c>
      <c r="Z69" s="61">
        <f t="shared" si="66"/>
        <v>-20000</v>
      </c>
      <c r="AA69" s="61">
        <f t="shared" si="66"/>
        <v>-20000</v>
      </c>
      <c r="AB69" s="61">
        <f t="shared" si="66"/>
        <v>-20000</v>
      </c>
      <c r="AC69" s="61">
        <f t="shared" si="66"/>
        <v>-20000</v>
      </c>
      <c r="AD69" s="61">
        <f t="shared" si="66"/>
        <v>-20000</v>
      </c>
      <c r="AE69" s="61">
        <f t="shared" si="66"/>
        <v>-20000</v>
      </c>
      <c r="AF69" s="61">
        <f t="shared" si="66"/>
        <v>-20000</v>
      </c>
      <c r="AG69" s="61">
        <f t="shared" si="66"/>
        <v>-20000</v>
      </c>
      <c r="AH69" s="61">
        <f t="shared" si="66"/>
        <v>-20000</v>
      </c>
      <c r="AI69" s="61">
        <f t="shared" si="66"/>
        <v>-20000</v>
      </c>
      <c r="AJ69" s="61">
        <f t="shared" si="67"/>
        <v>-20000</v>
      </c>
      <c r="AK69" s="61">
        <f t="shared" si="67"/>
        <v>-20000</v>
      </c>
      <c r="AL69" s="61">
        <f t="shared" si="67"/>
        <v>-20000</v>
      </c>
      <c r="AM69" s="61">
        <f t="shared" si="67"/>
        <v>-20000</v>
      </c>
      <c r="AN69" s="61">
        <f t="shared" si="67"/>
        <v>-20000</v>
      </c>
      <c r="AO69" s="61">
        <f t="shared" si="67"/>
        <v>-20000</v>
      </c>
      <c r="AP69" s="34"/>
      <c r="AQ69" s="34"/>
      <c r="AR69" s="34"/>
      <c r="AS69" s="34"/>
      <c r="AT69" s="34"/>
      <c r="AU69" s="34"/>
      <c r="AV69" s="34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0"/>
      <c r="GN69" s="60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0"/>
      <c r="HC69" s="60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0"/>
      <c r="HR69" s="60"/>
      <c r="HS69" s="60"/>
      <c r="HT69" s="60"/>
      <c r="HU69" s="60"/>
      <c r="HV69" s="60"/>
      <c r="HW69" s="60"/>
      <c r="HX69" s="60"/>
      <c r="HY69" s="60"/>
      <c r="HZ69" s="60"/>
      <c r="IA69" s="60"/>
      <c r="IB69" s="60"/>
      <c r="IC69" s="60"/>
      <c r="ID69" s="60"/>
      <c r="IE69" s="60"/>
      <c r="IF69" s="60"/>
      <c r="IG69" s="60"/>
      <c r="IH69" s="60"/>
      <c r="II69" s="60"/>
      <c r="IJ69" s="60"/>
      <c r="IK69" s="60"/>
      <c r="IL69" s="60"/>
      <c r="IM69" s="60"/>
      <c r="IN69" s="60"/>
      <c r="IO69" s="60"/>
      <c r="IP69" s="60"/>
      <c r="IQ69" s="60"/>
      <c r="IR69" s="60"/>
      <c r="IS69" s="60"/>
      <c r="IT69" s="60"/>
      <c r="IU69" s="60"/>
      <c r="IV69" s="60"/>
      <c r="IW69" s="60"/>
      <c r="IX69" s="60"/>
      <c r="IY69" s="60"/>
      <c r="IZ69" s="60"/>
      <c r="JA69" s="60"/>
      <c r="JB69" s="60"/>
      <c r="JC69" s="60"/>
      <c r="JD69" s="60"/>
      <c r="JE69" s="60"/>
      <c r="JF69" s="60"/>
      <c r="JG69" s="60"/>
      <c r="JH69" s="60"/>
      <c r="JI69" s="60"/>
      <c r="JJ69" s="60"/>
      <c r="JK69" s="60"/>
      <c r="JL69" s="60"/>
      <c r="JM69" s="60"/>
      <c r="JN69" s="60"/>
      <c r="JO69" s="60"/>
      <c r="JP69" s="60"/>
      <c r="JQ69" s="60"/>
      <c r="JR69" s="60"/>
      <c r="JS69" s="60"/>
      <c r="JT69" s="60"/>
      <c r="JU69" s="60"/>
      <c r="JV69" s="60"/>
      <c r="JW69" s="60"/>
      <c r="JX69" s="60"/>
      <c r="JY69" s="60"/>
      <c r="JZ69" s="60"/>
      <c r="KA69" s="60"/>
      <c r="KB69" s="60"/>
      <c r="KC69" s="60"/>
      <c r="KD69" s="60"/>
      <c r="KE69" s="60"/>
      <c r="KF69" s="60"/>
      <c r="KG69" s="60"/>
      <c r="KH69" s="60"/>
      <c r="KI69" s="60"/>
      <c r="KJ69" s="60"/>
      <c r="KK69" s="60"/>
      <c r="KL69" s="60"/>
      <c r="KM69" s="60"/>
      <c r="KN69" s="60"/>
      <c r="KO69" s="60"/>
      <c r="KP69" s="60"/>
      <c r="KQ69" s="60"/>
      <c r="KR69" s="60"/>
      <c r="KS69" s="60"/>
      <c r="KT69" s="60"/>
      <c r="KU69" s="60"/>
      <c r="KV69" s="60"/>
      <c r="KW69" s="60"/>
      <c r="KX69" s="60"/>
      <c r="KY69" s="60"/>
      <c r="KZ69" s="60"/>
      <c r="LA69" s="60"/>
      <c r="LB69" s="60"/>
      <c r="LC69" s="60"/>
      <c r="LD69" s="60"/>
      <c r="LE69" s="60"/>
      <c r="LF69" s="60"/>
      <c r="LG69" s="60"/>
      <c r="LH69" s="60"/>
      <c r="LI69" s="60"/>
      <c r="LJ69" s="60"/>
      <c r="LK69" s="60"/>
      <c r="LL69" s="60"/>
      <c r="LM69" s="60"/>
      <c r="LN69" s="60"/>
      <c r="LO69" s="60"/>
      <c r="LP69" s="60"/>
      <c r="LQ69" s="60"/>
      <c r="LR69" s="60"/>
      <c r="LS69" s="60"/>
      <c r="LT69" s="60"/>
      <c r="LU69" s="60"/>
    </row>
    <row r="70" spans="1:333" ht="15.75" customHeight="1" x14ac:dyDescent="0.25">
      <c r="C70" s="34"/>
      <c r="D70" s="42" t="s">
        <v>73</v>
      </c>
      <c r="E70" s="53"/>
      <c r="F70" s="61">
        <f t="shared" si="64"/>
        <v>0</v>
      </c>
      <c r="G70" s="61">
        <f t="shared" si="64"/>
        <v>0</v>
      </c>
      <c r="H70" s="61">
        <f t="shared" si="64"/>
        <v>0</v>
      </c>
      <c r="I70" s="61">
        <f t="shared" si="64"/>
        <v>0</v>
      </c>
      <c r="J70" s="61">
        <f t="shared" si="64"/>
        <v>0</v>
      </c>
      <c r="K70" s="61">
        <f t="shared" si="64"/>
        <v>0</v>
      </c>
      <c r="L70" s="61">
        <f t="shared" si="64"/>
        <v>0</v>
      </c>
      <c r="M70" s="61">
        <f t="shared" si="64"/>
        <v>0</v>
      </c>
      <c r="N70" s="61">
        <f t="shared" si="64"/>
        <v>-150000</v>
      </c>
      <c r="O70" s="61">
        <f t="shared" si="64"/>
        <v>-150000</v>
      </c>
      <c r="P70" s="61">
        <f t="shared" si="65"/>
        <v>-150000</v>
      </c>
      <c r="Q70" s="61">
        <f t="shared" si="65"/>
        <v>-150000</v>
      </c>
      <c r="R70" s="61">
        <f t="shared" si="65"/>
        <v>-150000</v>
      </c>
      <c r="S70" s="61">
        <f t="shared" si="65"/>
        <v>-150000</v>
      </c>
      <c r="T70" s="61">
        <f t="shared" si="65"/>
        <v>-150000</v>
      </c>
      <c r="U70" s="61">
        <f t="shared" si="65"/>
        <v>-150000</v>
      </c>
      <c r="V70" s="61">
        <f t="shared" si="65"/>
        <v>-150000</v>
      </c>
      <c r="W70" s="61">
        <f t="shared" si="65"/>
        <v>-150000</v>
      </c>
      <c r="X70" s="61">
        <f t="shared" si="65"/>
        <v>-150000</v>
      </c>
      <c r="Y70" s="61">
        <f t="shared" si="65"/>
        <v>-150000</v>
      </c>
      <c r="Z70" s="61">
        <f t="shared" si="66"/>
        <v>-150000</v>
      </c>
      <c r="AA70" s="61">
        <f t="shared" si="66"/>
        <v>-150000</v>
      </c>
      <c r="AB70" s="61">
        <f t="shared" si="66"/>
        <v>-150000</v>
      </c>
      <c r="AC70" s="61">
        <f t="shared" si="66"/>
        <v>-150000</v>
      </c>
      <c r="AD70" s="61">
        <f t="shared" si="66"/>
        <v>-150000</v>
      </c>
      <c r="AE70" s="61">
        <f t="shared" si="66"/>
        <v>-150000</v>
      </c>
      <c r="AF70" s="61">
        <f t="shared" si="66"/>
        <v>-150000</v>
      </c>
      <c r="AG70" s="61">
        <f t="shared" si="66"/>
        <v>-150000</v>
      </c>
      <c r="AH70" s="61">
        <f t="shared" si="66"/>
        <v>-150000</v>
      </c>
      <c r="AI70" s="61">
        <f t="shared" si="66"/>
        <v>-150000</v>
      </c>
      <c r="AJ70" s="61">
        <f t="shared" si="67"/>
        <v>-150000</v>
      </c>
      <c r="AK70" s="61">
        <f t="shared" si="67"/>
        <v>-150000</v>
      </c>
      <c r="AL70" s="61">
        <f t="shared" si="67"/>
        <v>-150000</v>
      </c>
      <c r="AM70" s="61">
        <f t="shared" si="67"/>
        <v>-150000</v>
      </c>
      <c r="AN70" s="61">
        <f t="shared" si="67"/>
        <v>-150000</v>
      </c>
      <c r="AO70" s="61">
        <f t="shared" si="67"/>
        <v>-150000</v>
      </c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0"/>
      <c r="GN70" s="60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0"/>
      <c r="HC70" s="60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0"/>
      <c r="HR70" s="60"/>
      <c r="HS70" s="60"/>
      <c r="HT70" s="60"/>
      <c r="HU70" s="60"/>
      <c r="HV70" s="60"/>
      <c r="HW70" s="60"/>
      <c r="HX70" s="60"/>
      <c r="HY70" s="60"/>
      <c r="HZ70" s="60"/>
      <c r="IA70" s="60"/>
      <c r="IB70" s="60"/>
      <c r="IC70" s="60"/>
      <c r="ID70" s="60"/>
      <c r="IE70" s="60"/>
      <c r="IF70" s="60"/>
      <c r="IG70" s="60"/>
      <c r="IH70" s="60"/>
      <c r="II70" s="60"/>
      <c r="IJ70" s="60"/>
      <c r="IK70" s="60"/>
      <c r="IL70" s="60"/>
      <c r="IM70" s="60"/>
      <c r="IN70" s="60"/>
      <c r="IO70" s="60"/>
      <c r="IP70" s="60"/>
      <c r="IQ70" s="60"/>
      <c r="IR70" s="60"/>
      <c r="IS70" s="60"/>
      <c r="IT70" s="60"/>
      <c r="IU70" s="60"/>
      <c r="IV70" s="60"/>
      <c r="IW70" s="60"/>
      <c r="IX70" s="60"/>
      <c r="IY70" s="60"/>
      <c r="IZ70" s="60"/>
      <c r="JA70" s="60"/>
      <c r="JB70" s="60"/>
      <c r="JC70" s="60"/>
      <c r="JD70" s="60"/>
      <c r="JE70" s="60"/>
      <c r="JF70" s="60"/>
      <c r="JG70" s="60"/>
      <c r="JH70" s="60"/>
      <c r="JI70" s="60"/>
      <c r="JJ70" s="60"/>
      <c r="JK70" s="60"/>
      <c r="JL70" s="60"/>
      <c r="JM70" s="60"/>
      <c r="JN70" s="60"/>
      <c r="JO70" s="60"/>
      <c r="JP70" s="60"/>
      <c r="JQ70" s="60"/>
      <c r="JR70" s="60"/>
      <c r="JS70" s="60"/>
      <c r="JT70" s="60"/>
      <c r="JU70" s="60"/>
      <c r="JV70" s="60"/>
      <c r="JW70" s="60"/>
      <c r="JX70" s="60"/>
      <c r="JY70" s="60"/>
      <c r="JZ70" s="60"/>
      <c r="KA70" s="60"/>
      <c r="KB70" s="60"/>
      <c r="KC70" s="60"/>
      <c r="KD70" s="60"/>
      <c r="KE70" s="60"/>
      <c r="KF70" s="60"/>
      <c r="KG70" s="60"/>
      <c r="KH70" s="60"/>
      <c r="KI70" s="60"/>
      <c r="KJ70" s="60"/>
      <c r="KK70" s="60"/>
      <c r="KL70" s="60"/>
      <c r="KM70" s="60"/>
      <c r="KN70" s="60"/>
      <c r="KO70" s="60"/>
      <c r="KP70" s="60"/>
      <c r="KQ70" s="60"/>
      <c r="KR70" s="60"/>
      <c r="KS70" s="60"/>
      <c r="KT70" s="60"/>
      <c r="KU70" s="60"/>
      <c r="KV70" s="60"/>
      <c r="KW70" s="60"/>
      <c r="KX70" s="60"/>
      <c r="KY70" s="60"/>
      <c r="KZ70" s="60"/>
      <c r="LA70" s="60"/>
      <c r="LB70" s="60"/>
      <c r="LC70" s="60"/>
      <c r="LD70" s="60"/>
      <c r="LE70" s="60"/>
      <c r="LF70" s="60"/>
      <c r="LG70" s="60"/>
      <c r="LH70" s="60"/>
      <c r="LI70" s="60"/>
      <c r="LJ70" s="60"/>
      <c r="LK70" s="60"/>
      <c r="LL70" s="60"/>
      <c r="LM70" s="60"/>
      <c r="LN70" s="60"/>
      <c r="LO70" s="60"/>
      <c r="LP70" s="60"/>
      <c r="LQ70" s="60"/>
      <c r="LR70" s="60"/>
      <c r="LS70" s="60"/>
      <c r="LT70" s="60"/>
      <c r="LU70" s="60"/>
    </row>
    <row r="71" spans="1:333" ht="15.75" customHeight="1" x14ac:dyDescent="0.25">
      <c r="C71" s="34"/>
      <c r="E71" s="53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89"/>
      <c r="S71" s="61"/>
      <c r="T71" s="89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89"/>
      <c r="AH71" s="61"/>
      <c r="AI71" s="89"/>
      <c r="AJ71" s="61"/>
      <c r="AK71" s="61"/>
      <c r="AL71" s="61"/>
      <c r="AM71" s="61"/>
      <c r="AN71" s="61"/>
      <c r="AO71" s="61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0"/>
      <c r="GN71" s="60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0"/>
      <c r="HC71" s="60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0"/>
      <c r="HR71" s="60"/>
      <c r="HS71" s="60"/>
      <c r="HT71" s="60"/>
      <c r="HU71" s="60"/>
      <c r="HV71" s="60"/>
      <c r="HW71" s="60"/>
      <c r="HX71" s="60"/>
      <c r="HY71" s="60"/>
      <c r="HZ71" s="60"/>
      <c r="IA71" s="60"/>
      <c r="IB71" s="60"/>
      <c r="IC71" s="60"/>
      <c r="ID71" s="60"/>
      <c r="IE71" s="60"/>
      <c r="IF71" s="60"/>
      <c r="IG71" s="60"/>
      <c r="IH71" s="60"/>
      <c r="II71" s="60"/>
      <c r="IJ71" s="60"/>
      <c r="IK71" s="60"/>
      <c r="IL71" s="60"/>
      <c r="IM71" s="60"/>
      <c r="IN71" s="60"/>
      <c r="IO71" s="60"/>
      <c r="IP71" s="60"/>
      <c r="IQ71" s="60"/>
      <c r="IR71" s="60"/>
      <c r="IS71" s="60"/>
      <c r="IT71" s="60"/>
      <c r="IU71" s="60"/>
      <c r="IV71" s="60"/>
      <c r="IW71" s="60"/>
      <c r="IX71" s="60"/>
      <c r="IY71" s="60"/>
      <c r="IZ71" s="60"/>
      <c r="JA71" s="60"/>
      <c r="JB71" s="60"/>
      <c r="JC71" s="60"/>
      <c r="JD71" s="60"/>
      <c r="JE71" s="60"/>
      <c r="JF71" s="60"/>
      <c r="JG71" s="60"/>
      <c r="JH71" s="60"/>
      <c r="JI71" s="60"/>
      <c r="JJ71" s="60"/>
      <c r="JK71" s="60"/>
      <c r="JL71" s="60"/>
      <c r="JM71" s="60"/>
      <c r="JN71" s="60"/>
      <c r="JO71" s="60"/>
      <c r="JP71" s="60"/>
      <c r="JQ71" s="60"/>
      <c r="JR71" s="60"/>
      <c r="JS71" s="60"/>
      <c r="JT71" s="60"/>
      <c r="JU71" s="60"/>
      <c r="JV71" s="60"/>
      <c r="JW71" s="60"/>
      <c r="JX71" s="60"/>
      <c r="JY71" s="60"/>
      <c r="JZ71" s="60"/>
      <c r="KA71" s="60"/>
      <c r="KB71" s="60"/>
      <c r="KC71" s="60"/>
      <c r="KD71" s="60"/>
      <c r="KE71" s="60"/>
      <c r="KF71" s="60"/>
      <c r="KG71" s="60"/>
      <c r="KH71" s="60"/>
      <c r="KI71" s="60"/>
      <c r="KJ71" s="60"/>
      <c r="KK71" s="60"/>
      <c r="KL71" s="60"/>
      <c r="KM71" s="60"/>
      <c r="KN71" s="60"/>
      <c r="KO71" s="60"/>
      <c r="KP71" s="60"/>
      <c r="KQ71" s="60"/>
      <c r="KR71" s="60"/>
      <c r="KS71" s="60"/>
      <c r="KT71" s="60"/>
      <c r="KU71" s="60"/>
      <c r="KV71" s="60"/>
      <c r="KW71" s="60"/>
      <c r="KX71" s="60"/>
      <c r="KY71" s="60"/>
      <c r="KZ71" s="60"/>
      <c r="LA71" s="60"/>
      <c r="LB71" s="60"/>
      <c r="LC71" s="60"/>
      <c r="LD71" s="60"/>
      <c r="LE71" s="60"/>
      <c r="LF71" s="60"/>
      <c r="LG71" s="60"/>
      <c r="LH71" s="60"/>
      <c r="LI71" s="60"/>
      <c r="LJ71" s="60"/>
      <c r="LK71" s="60"/>
      <c r="LL71" s="60"/>
      <c r="LM71" s="60"/>
      <c r="LN71" s="60"/>
      <c r="LO71" s="60"/>
      <c r="LP71" s="60"/>
      <c r="LQ71" s="60"/>
      <c r="LR71" s="60"/>
      <c r="LS71" s="60"/>
      <c r="LT71" s="60"/>
      <c r="LU71" s="60"/>
    </row>
    <row r="72" spans="1:333" ht="15.75" customHeight="1" x14ac:dyDescent="0.25">
      <c r="C72" s="34"/>
      <c r="D72" s="156" t="s">
        <v>86</v>
      </c>
      <c r="E72" s="53"/>
      <c r="F72" s="61"/>
      <c r="G72" s="61"/>
      <c r="H72" s="61"/>
      <c r="I72" s="61"/>
      <c r="J72" s="61"/>
      <c r="K72" s="61"/>
      <c r="L72" s="146">
        <f>'всп расчеты'!J17</f>
        <v>0</v>
      </c>
      <c r="M72" s="146">
        <f>'всп расчеты'!K17</f>
        <v>0</v>
      </c>
      <c r="N72" s="141">
        <f>'всп расчеты'!L17</f>
        <v>-260000</v>
      </c>
      <c r="O72" s="141">
        <f>'всп расчеты'!M17</f>
        <v>-650000</v>
      </c>
      <c r="P72" s="141">
        <f>'всп расчеты'!N17</f>
        <v>-1330000</v>
      </c>
      <c r="Q72" s="141">
        <f>'всп расчеты'!O17</f>
        <v>-800000</v>
      </c>
      <c r="R72" s="144">
        <f>'всп расчеты'!P17</f>
        <v>-8000000</v>
      </c>
      <c r="S72" s="144">
        <f>'всп расчеты'!Q17</f>
        <v>-5889167</v>
      </c>
      <c r="T72" s="147">
        <f>'всп расчеты'!R17</f>
        <v>0</v>
      </c>
      <c r="U72" s="147">
        <f>'всп расчеты'!S17</f>
        <v>0</v>
      </c>
      <c r="V72" s="147">
        <f>'всп расчеты'!T17</f>
        <v>0</v>
      </c>
      <c r="W72" s="147">
        <f>'всп расчеты'!U17</f>
        <v>0</v>
      </c>
      <c r="X72" s="147">
        <f>'всп расчеты'!V17</f>
        <v>0</v>
      </c>
      <c r="Y72" s="147">
        <f>'всп расчеты'!W17</f>
        <v>0</v>
      </c>
      <c r="Z72" s="147">
        <f>'всп расчеты'!X17</f>
        <v>0</v>
      </c>
      <c r="AA72" s="147">
        <f>'всп расчеты'!Y17</f>
        <v>0</v>
      </c>
      <c r="AB72" s="147">
        <f>'всп расчеты'!Z17</f>
        <v>0</v>
      </c>
      <c r="AC72" s="147">
        <f>'всп расчеты'!AA17</f>
        <v>0</v>
      </c>
      <c r="AD72" s="147">
        <f>'всп расчеты'!AB17</f>
        <v>0</v>
      </c>
      <c r="AE72" s="147">
        <f>'всп расчеты'!AC17</f>
        <v>0</v>
      </c>
      <c r="AF72" s="147">
        <f>'всп расчеты'!AD17</f>
        <v>0</v>
      </c>
      <c r="AG72" s="147">
        <f>'всп расчеты'!AE17</f>
        <v>0</v>
      </c>
      <c r="AH72" s="147">
        <f>'всп расчеты'!AF17</f>
        <v>0</v>
      </c>
      <c r="AI72" s="147">
        <f>'всп расчеты'!AG17</f>
        <v>0</v>
      </c>
      <c r="AJ72" s="147">
        <f>'всп расчеты'!AH17</f>
        <v>0</v>
      </c>
      <c r="AK72" s="147">
        <f>'всп расчеты'!AI17</f>
        <v>0</v>
      </c>
      <c r="AL72" s="147">
        <f>'всп расчеты'!AJ17</f>
        <v>0</v>
      </c>
      <c r="AM72" s="147">
        <f>'всп расчеты'!AK17</f>
        <v>0</v>
      </c>
      <c r="AN72" s="147">
        <f>'всп расчеты'!AL17</f>
        <v>0</v>
      </c>
      <c r="AO72" s="147">
        <f>'всп расчеты'!AM17</f>
        <v>0</v>
      </c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0"/>
      <c r="GN72" s="60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0"/>
      <c r="HC72" s="60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0"/>
      <c r="HR72" s="60"/>
      <c r="HS72" s="60"/>
      <c r="HT72" s="60"/>
      <c r="HU72" s="60"/>
      <c r="HV72" s="60"/>
      <c r="HW72" s="60"/>
      <c r="HX72" s="60"/>
      <c r="HY72" s="60"/>
      <c r="HZ72" s="60"/>
      <c r="IA72" s="60"/>
      <c r="IB72" s="60"/>
      <c r="IC72" s="60"/>
      <c r="ID72" s="60"/>
      <c r="IE72" s="60"/>
      <c r="IF72" s="60"/>
      <c r="IG72" s="60"/>
      <c r="IH72" s="60"/>
      <c r="II72" s="60"/>
      <c r="IJ72" s="60"/>
      <c r="IK72" s="60"/>
      <c r="IL72" s="60"/>
      <c r="IM72" s="60"/>
      <c r="IN72" s="60"/>
      <c r="IO72" s="60"/>
      <c r="IP72" s="60"/>
      <c r="IQ72" s="60"/>
      <c r="IR72" s="60"/>
      <c r="IS72" s="60"/>
      <c r="IT72" s="60"/>
      <c r="IU72" s="60"/>
      <c r="IV72" s="60"/>
      <c r="IW72" s="60"/>
      <c r="IX72" s="60"/>
      <c r="IY72" s="60"/>
      <c r="IZ72" s="60"/>
      <c r="JA72" s="60"/>
      <c r="JB72" s="60"/>
      <c r="JC72" s="60"/>
      <c r="JD72" s="60"/>
      <c r="JE72" s="60"/>
      <c r="JF72" s="60"/>
      <c r="JG72" s="60"/>
      <c r="JH72" s="60"/>
      <c r="JI72" s="60"/>
      <c r="JJ72" s="60"/>
      <c r="JK72" s="60"/>
      <c r="JL72" s="60"/>
      <c r="JM72" s="60"/>
      <c r="JN72" s="60"/>
      <c r="JO72" s="60"/>
      <c r="JP72" s="60"/>
      <c r="JQ72" s="60"/>
      <c r="JR72" s="60"/>
      <c r="JS72" s="60"/>
      <c r="JT72" s="60"/>
      <c r="JU72" s="60"/>
      <c r="JV72" s="60"/>
      <c r="JW72" s="60"/>
      <c r="JX72" s="60"/>
      <c r="JY72" s="60"/>
      <c r="JZ72" s="60"/>
      <c r="KA72" s="60"/>
      <c r="KB72" s="60"/>
      <c r="KC72" s="60"/>
      <c r="KD72" s="60"/>
      <c r="KE72" s="60"/>
      <c r="KF72" s="60"/>
      <c r="KG72" s="60"/>
      <c r="KH72" s="60"/>
      <c r="KI72" s="60"/>
      <c r="KJ72" s="60"/>
      <c r="KK72" s="60"/>
      <c r="KL72" s="60"/>
      <c r="KM72" s="60"/>
      <c r="KN72" s="60"/>
      <c r="KO72" s="60"/>
      <c r="KP72" s="60"/>
      <c r="KQ72" s="60"/>
      <c r="KR72" s="60"/>
      <c r="KS72" s="60"/>
      <c r="KT72" s="60"/>
      <c r="KU72" s="60"/>
      <c r="KV72" s="60"/>
      <c r="KW72" s="60"/>
      <c r="KX72" s="60"/>
      <c r="KY72" s="60"/>
      <c r="KZ72" s="60"/>
      <c r="LA72" s="60"/>
      <c r="LB72" s="60"/>
      <c r="LC72" s="60"/>
      <c r="LD72" s="60"/>
      <c r="LE72" s="60"/>
      <c r="LF72" s="60"/>
      <c r="LG72" s="60"/>
      <c r="LH72" s="60"/>
      <c r="LI72" s="60"/>
      <c r="LJ72" s="60"/>
      <c r="LK72" s="60"/>
      <c r="LL72" s="60"/>
      <c r="LM72" s="60"/>
      <c r="LN72" s="60"/>
      <c r="LO72" s="60"/>
      <c r="LP72" s="60"/>
      <c r="LQ72" s="60"/>
      <c r="LR72" s="60"/>
      <c r="LS72" s="60"/>
      <c r="LT72" s="60"/>
      <c r="LU72" s="60"/>
    </row>
    <row r="73" spans="1:333" ht="15.75" customHeight="1" x14ac:dyDescent="0.25">
      <c r="C73" s="34"/>
      <c r="D73" s="34"/>
      <c r="E73" s="53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34"/>
      <c r="S73" s="54"/>
      <c r="T73" s="3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34"/>
      <c r="AH73" s="62"/>
      <c r="AI73" s="34"/>
      <c r="AJ73" s="75"/>
      <c r="AK73" s="75"/>
      <c r="AL73" s="75"/>
      <c r="AM73" s="75"/>
      <c r="AN73" s="75"/>
      <c r="AO73" s="75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0"/>
      <c r="GN73" s="60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0"/>
      <c r="HC73" s="60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0"/>
      <c r="HR73" s="60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60"/>
      <c r="IE73" s="60"/>
      <c r="IF73" s="60"/>
      <c r="IG73" s="60"/>
      <c r="IH73" s="60"/>
      <c r="II73" s="60"/>
      <c r="IJ73" s="60"/>
      <c r="IK73" s="60"/>
      <c r="IL73" s="60"/>
      <c r="IM73" s="60"/>
      <c r="IN73" s="60"/>
      <c r="IO73" s="60"/>
      <c r="IP73" s="60"/>
      <c r="IQ73" s="60"/>
      <c r="IR73" s="60"/>
      <c r="IS73" s="60"/>
      <c r="IT73" s="60"/>
      <c r="IU73" s="60"/>
      <c r="IV73" s="60"/>
      <c r="IW73" s="60"/>
      <c r="IX73" s="60"/>
      <c r="IY73" s="60"/>
      <c r="IZ73" s="60"/>
      <c r="JA73" s="60"/>
      <c r="JB73" s="60"/>
      <c r="JC73" s="60"/>
      <c r="JD73" s="60"/>
      <c r="JE73" s="60"/>
      <c r="JF73" s="60"/>
      <c r="JG73" s="60"/>
      <c r="JH73" s="60"/>
      <c r="JI73" s="60"/>
      <c r="JJ73" s="60"/>
      <c r="JK73" s="60"/>
      <c r="JL73" s="60"/>
      <c r="JM73" s="60"/>
      <c r="JN73" s="60"/>
      <c r="JO73" s="60"/>
      <c r="JP73" s="60"/>
      <c r="JQ73" s="60"/>
      <c r="JR73" s="60"/>
      <c r="JS73" s="60"/>
      <c r="JT73" s="60"/>
      <c r="JU73" s="60"/>
      <c r="JV73" s="60"/>
      <c r="JW73" s="60"/>
      <c r="JX73" s="60"/>
      <c r="JY73" s="60"/>
      <c r="JZ73" s="60"/>
      <c r="KA73" s="60"/>
      <c r="KB73" s="60"/>
      <c r="KC73" s="60"/>
      <c r="KD73" s="60"/>
      <c r="KE73" s="60"/>
      <c r="KF73" s="60"/>
      <c r="KG73" s="60"/>
      <c r="KH73" s="60"/>
      <c r="KI73" s="60"/>
      <c r="KJ73" s="60"/>
      <c r="KK73" s="60"/>
      <c r="KL73" s="60"/>
      <c r="KM73" s="60"/>
      <c r="KN73" s="60"/>
      <c r="KO73" s="60"/>
      <c r="KP73" s="60"/>
      <c r="KQ73" s="60"/>
      <c r="KR73" s="60"/>
      <c r="KS73" s="60"/>
      <c r="KT73" s="60"/>
      <c r="KU73" s="60"/>
      <c r="KV73" s="60"/>
      <c r="KW73" s="60"/>
      <c r="KX73" s="60"/>
      <c r="KY73" s="60"/>
      <c r="KZ73" s="60"/>
      <c r="LA73" s="60"/>
      <c r="LB73" s="60"/>
      <c r="LC73" s="60"/>
      <c r="LD73" s="60"/>
      <c r="LE73" s="60"/>
      <c r="LF73" s="60"/>
      <c r="LG73" s="60"/>
      <c r="LH73" s="60"/>
      <c r="LI73" s="60"/>
      <c r="LJ73" s="60"/>
      <c r="LK73" s="60"/>
      <c r="LL73" s="60"/>
      <c r="LM73" s="60"/>
      <c r="LN73" s="60"/>
      <c r="LO73" s="60"/>
      <c r="LP73" s="60"/>
      <c r="LQ73" s="60"/>
      <c r="LR73" s="60"/>
      <c r="LS73" s="60"/>
      <c r="LT73" s="60"/>
      <c r="LU73" s="60"/>
    </row>
    <row r="74" spans="1:333" ht="15.75" customHeight="1" x14ac:dyDescent="0.25">
      <c r="A74" s="51"/>
      <c r="B74" s="76"/>
      <c r="C74" s="66"/>
      <c r="D74" s="66" t="s">
        <v>15</v>
      </c>
      <c r="E74" s="56"/>
      <c r="F74" s="63">
        <f>SUM(F57:F73)</f>
        <v>0</v>
      </c>
      <c r="G74" s="63">
        <f t="shared" ref="G74:AO74" si="68">SUM(G57:G73)</f>
        <v>0</v>
      </c>
      <c r="H74" s="63">
        <f t="shared" si="68"/>
        <v>0</v>
      </c>
      <c r="I74" s="63">
        <f t="shared" si="68"/>
        <v>0</v>
      </c>
      <c r="J74" s="63">
        <f t="shared" si="68"/>
        <v>0</v>
      </c>
      <c r="K74" s="63">
        <f t="shared" si="68"/>
        <v>0</v>
      </c>
      <c r="L74" s="63">
        <f t="shared" si="68"/>
        <v>0</v>
      </c>
      <c r="M74" s="63">
        <f t="shared" si="68"/>
        <v>0</v>
      </c>
      <c r="N74" s="63">
        <f t="shared" si="68"/>
        <v>1447128.8</v>
      </c>
      <c r="O74" s="63">
        <f t="shared" si="68"/>
        <v>3999178.4000000004</v>
      </c>
      <c r="P74" s="63">
        <f t="shared" si="68"/>
        <v>6000408</v>
      </c>
      <c r="Q74" s="63">
        <f t="shared" si="68"/>
        <v>9086444</v>
      </c>
      <c r="R74" s="63">
        <f t="shared" si="68"/>
        <v>28015.999999900348</v>
      </c>
      <c r="S74" s="63">
        <f t="shared" si="68"/>
        <v>3547276.9999998994</v>
      </c>
      <c r="T74" s="63">
        <f t="shared" si="68"/>
        <v>9429143.9999998994</v>
      </c>
      <c r="U74" s="63">
        <f t="shared" si="68"/>
        <v>7551239.9999999003</v>
      </c>
      <c r="V74" s="63">
        <f t="shared" si="68"/>
        <v>9929143.9999998901</v>
      </c>
      <c r="W74" s="63">
        <f t="shared" si="68"/>
        <v>9929143.9999998901</v>
      </c>
      <c r="X74" s="63">
        <f t="shared" si="68"/>
        <v>8051239.9999998901</v>
      </c>
      <c r="Y74" s="63">
        <f t="shared" si="68"/>
        <v>9929143.9999998901</v>
      </c>
      <c r="Z74" s="63">
        <f t="shared" si="68"/>
        <v>9929143.9999998901</v>
      </c>
      <c r="AA74" s="63">
        <f t="shared" si="68"/>
        <v>8051239.9999998901</v>
      </c>
      <c r="AB74" s="63">
        <f t="shared" si="68"/>
        <v>9929143.9999998901</v>
      </c>
      <c r="AC74" s="63">
        <f t="shared" si="68"/>
        <v>9929143.9999998901</v>
      </c>
      <c r="AD74" s="63">
        <f t="shared" si="68"/>
        <v>8051239.9999998901</v>
      </c>
      <c r="AE74" s="63">
        <f t="shared" si="68"/>
        <v>9929143.9999998901</v>
      </c>
      <c r="AF74" s="63">
        <f t="shared" si="68"/>
        <v>9929143.9999998901</v>
      </c>
      <c r="AG74" s="63">
        <f t="shared" si="68"/>
        <v>8051239.9999998901</v>
      </c>
      <c r="AH74" s="63">
        <f t="shared" si="68"/>
        <v>9929143.9999998901</v>
      </c>
      <c r="AI74" s="63">
        <f t="shared" si="68"/>
        <v>9929143.9999998901</v>
      </c>
      <c r="AJ74" s="63">
        <f t="shared" si="68"/>
        <v>8051239.9999998901</v>
      </c>
      <c r="AK74" s="63">
        <f t="shared" si="68"/>
        <v>9929143.9999998901</v>
      </c>
      <c r="AL74" s="63">
        <f t="shared" si="68"/>
        <v>9929143.9999998901</v>
      </c>
      <c r="AM74" s="63">
        <f t="shared" si="68"/>
        <v>8051239.9999998901</v>
      </c>
      <c r="AN74" s="63">
        <f t="shared" si="68"/>
        <v>9929143.9999998901</v>
      </c>
      <c r="AO74" s="63">
        <f t="shared" si="68"/>
        <v>9929143.9999998901</v>
      </c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  <c r="FL74" s="77"/>
      <c r="FM74" s="77"/>
      <c r="FN74" s="77"/>
      <c r="FO74" s="77"/>
      <c r="FP74" s="77"/>
      <c r="FQ74" s="77"/>
      <c r="FR74" s="77"/>
      <c r="FS74" s="77"/>
      <c r="FT74" s="77"/>
      <c r="FU74" s="77"/>
      <c r="FV74" s="77"/>
      <c r="FW74" s="77"/>
      <c r="FX74" s="77"/>
      <c r="FY74" s="77"/>
      <c r="FZ74" s="77"/>
      <c r="GA74" s="77"/>
      <c r="GB74" s="77"/>
      <c r="GC74" s="77"/>
      <c r="GD74" s="77"/>
      <c r="GE74" s="77"/>
      <c r="GF74" s="77"/>
      <c r="GG74" s="77"/>
      <c r="GH74" s="77"/>
      <c r="GI74" s="77"/>
      <c r="GJ74" s="77"/>
      <c r="GK74" s="77"/>
      <c r="GL74" s="77"/>
      <c r="GM74" s="77"/>
      <c r="GN74" s="77"/>
      <c r="GO74" s="77"/>
      <c r="GP74" s="77"/>
      <c r="GQ74" s="77"/>
      <c r="GR74" s="77"/>
      <c r="GS74" s="77"/>
      <c r="GT74" s="77"/>
      <c r="GU74" s="77"/>
      <c r="GV74" s="77"/>
      <c r="GW74" s="77"/>
      <c r="GX74" s="77"/>
      <c r="GY74" s="77"/>
      <c r="GZ74" s="77"/>
      <c r="HA74" s="77"/>
      <c r="HB74" s="77"/>
      <c r="HC74" s="77"/>
      <c r="HD74" s="77"/>
      <c r="HE74" s="77"/>
      <c r="HF74" s="77"/>
      <c r="HG74" s="77"/>
      <c r="HH74" s="77"/>
      <c r="HI74" s="77"/>
      <c r="HJ74" s="77"/>
      <c r="HK74" s="77"/>
      <c r="HL74" s="77"/>
      <c r="HM74" s="77"/>
      <c r="HN74" s="77"/>
      <c r="HO74" s="77"/>
      <c r="HP74" s="77"/>
      <c r="HQ74" s="77"/>
      <c r="HR74" s="77"/>
      <c r="HS74" s="77"/>
      <c r="HT74" s="77"/>
      <c r="HU74" s="77"/>
      <c r="HV74" s="77"/>
      <c r="HW74" s="77"/>
      <c r="HX74" s="77"/>
      <c r="HY74" s="77"/>
      <c r="HZ74" s="77"/>
      <c r="IA74" s="77"/>
      <c r="IB74" s="77"/>
      <c r="IC74" s="77"/>
      <c r="ID74" s="77"/>
      <c r="IE74" s="77"/>
      <c r="IF74" s="77"/>
      <c r="IG74" s="77"/>
      <c r="IH74" s="77"/>
      <c r="II74" s="77"/>
      <c r="IJ74" s="77"/>
      <c r="IK74" s="77"/>
      <c r="IL74" s="77"/>
      <c r="IM74" s="77"/>
      <c r="IN74" s="77"/>
      <c r="IO74" s="77"/>
      <c r="IP74" s="77"/>
      <c r="IQ74" s="77"/>
      <c r="IR74" s="77"/>
      <c r="IS74" s="77"/>
      <c r="IT74" s="77"/>
      <c r="IU74" s="77"/>
      <c r="IV74" s="77"/>
      <c r="IW74" s="77"/>
      <c r="IX74" s="77"/>
      <c r="IY74" s="77"/>
      <c r="IZ74" s="77"/>
      <c r="JA74" s="77"/>
      <c r="JB74" s="77"/>
      <c r="JC74" s="77"/>
      <c r="JD74" s="77"/>
      <c r="JE74" s="77"/>
      <c r="JF74" s="77"/>
      <c r="JG74" s="77"/>
      <c r="JH74" s="77"/>
      <c r="JI74" s="77"/>
      <c r="JJ74" s="77"/>
      <c r="JK74" s="77"/>
      <c r="JL74" s="77"/>
      <c r="JM74" s="77"/>
      <c r="JN74" s="77"/>
      <c r="JO74" s="77"/>
      <c r="JP74" s="77"/>
      <c r="JQ74" s="77"/>
      <c r="JR74" s="77"/>
      <c r="JS74" s="77"/>
      <c r="JT74" s="77"/>
      <c r="JU74" s="77"/>
      <c r="JV74" s="77"/>
      <c r="JW74" s="77"/>
      <c r="JX74" s="77"/>
      <c r="JY74" s="77"/>
      <c r="JZ74" s="77"/>
      <c r="KA74" s="77"/>
      <c r="KB74" s="77"/>
      <c r="KC74" s="77"/>
      <c r="KD74" s="77"/>
      <c r="KE74" s="77"/>
      <c r="KF74" s="77"/>
      <c r="KG74" s="77"/>
      <c r="KH74" s="77"/>
      <c r="KI74" s="77"/>
      <c r="KJ74" s="77"/>
      <c r="KK74" s="77"/>
      <c r="KL74" s="77"/>
      <c r="KM74" s="77"/>
      <c r="KN74" s="77"/>
      <c r="KO74" s="77"/>
      <c r="KP74" s="77"/>
      <c r="KQ74" s="77"/>
      <c r="KR74" s="77"/>
      <c r="KS74" s="77"/>
      <c r="KT74" s="77"/>
      <c r="KU74" s="77"/>
      <c r="KV74" s="77"/>
      <c r="KW74" s="77"/>
      <c r="KX74" s="77"/>
      <c r="KY74" s="77"/>
      <c r="KZ74" s="77"/>
      <c r="LA74" s="77"/>
      <c r="LB74" s="77"/>
      <c r="LC74" s="77"/>
      <c r="LD74" s="77"/>
      <c r="LE74" s="77"/>
      <c r="LF74" s="77"/>
      <c r="LG74" s="77"/>
      <c r="LH74" s="77"/>
      <c r="LI74" s="77"/>
      <c r="LJ74" s="77"/>
      <c r="LK74" s="77"/>
      <c r="LL74" s="77"/>
      <c r="LM74" s="77"/>
      <c r="LN74" s="77"/>
      <c r="LO74" s="77"/>
      <c r="LP74" s="77"/>
      <c r="LQ74" s="77"/>
      <c r="LR74" s="77"/>
      <c r="LS74" s="77"/>
      <c r="LT74" s="77"/>
      <c r="LU74" s="77"/>
    </row>
    <row r="75" spans="1:333" ht="15.75" customHeight="1" x14ac:dyDescent="0.25">
      <c r="B75" s="74"/>
      <c r="E75" s="53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34"/>
      <c r="S75" s="77"/>
      <c r="T75" s="34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34"/>
      <c r="AH75" s="77"/>
      <c r="AI75" s="34"/>
      <c r="AJ75" s="77"/>
      <c r="AK75" s="77"/>
      <c r="AL75" s="77"/>
      <c r="AM75" s="77"/>
      <c r="AN75" s="77"/>
      <c r="AO75" s="77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78"/>
      <c r="CA75" s="78"/>
      <c r="CB75" s="78"/>
      <c r="CC75" s="78"/>
      <c r="CD75" s="78"/>
      <c r="CE75" s="78"/>
      <c r="CF75" s="78"/>
      <c r="CG75" s="78"/>
      <c r="CH75" s="78"/>
      <c r="CI75" s="78"/>
      <c r="CJ75" s="78"/>
      <c r="CK75" s="78"/>
      <c r="CL75" s="78"/>
      <c r="CM75" s="78"/>
      <c r="CN75" s="78"/>
      <c r="CO75" s="78"/>
      <c r="CP75" s="78"/>
      <c r="CQ75" s="78"/>
      <c r="CR75" s="78"/>
      <c r="CS75" s="78"/>
      <c r="CT75" s="78"/>
      <c r="CU75" s="78"/>
      <c r="CV75" s="78"/>
      <c r="CW75" s="78"/>
      <c r="CX75" s="78"/>
      <c r="CY75" s="78"/>
      <c r="CZ75" s="78"/>
      <c r="DA75" s="78"/>
      <c r="DB75" s="78"/>
      <c r="DC75" s="78"/>
      <c r="DD75" s="78"/>
      <c r="DE75" s="78"/>
      <c r="DF75" s="78"/>
      <c r="DG75" s="78"/>
      <c r="DH75" s="78"/>
      <c r="DI75" s="78"/>
      <c r="DJ75" s="78"/>
      <c r="DK75" s="78"/>
      <c r="DL75" s="78"/>
      <c r="DM75" s="78"/>
      <c r="DN75" s="78"/>
      <c r="DO75" s="78"/>
      <c r="DP75" s="78"/>
      <c r="DQ75" s="78"/>
      <c r="DR75" s="78"/>
      <c r="DS75" s="78"/>
      <c r="DT75" s="78"/>
      <c r="DU75" s="78"/>
      <c r="DV75" s="78"/>
      <c r="DW75" s="78"/>
      <c r="DX75" s="78"/>
      <c r="DY75" s="78"/>
      <c r="DZ75" s="78"/>
      <c r="EA75" s="78"/>
      <c r="EB75" s="78"/>
      <c r="EC75" s="78"/>
      <c r="ED75" s="78"/>
      <c r="EE75" s="78"/>
      <c r="EF75" s="78"/>
      <c r="EG75" s="78"/>
      <c r="EH75" s="78"/>
      <c r="EI75" s="78"/>
      <c r="EJ75" s="78"/>
      <c r="EK75" s="78"/>
      <c r="EL75" s="78"/>
      <c r="EM75" s="78"/>
      <c r="EN75" s="78"/>
      <c r="EO75" s="78"/>
      <c r="EP75" s="78"/>
      <c r="EQ75" s="78"/>
      <c r="ER75" s="78"/>
      <c r="ES75" s="78"/>
      <c r="ET75" s="78"/>
      <c r="EU75" s="78"/>
      <c r="EV75" s="78"/>
      <c r="EW75" s="78"/>
      <c r="EX75" s="78"/>
      <c r="EY75" s="78"/>
      <c r="EZ75" s="78"/>
      <c r="FA75" s="78"/>
      <c r="FB75" s="78"/>
      <c r="FC75" s="78"/>
      <c r="FD75" s="78"/>
      <c r="FE75" s="78"/>
      <c r="FF75" s="78"/>
      <c r="FG75" s="78"/>
      <c r="FH75" s="78"/>
      <c r="FI75" s="78"/>
      <c r="FJ75" s="78"/>
      <c r="FK75" s="78"/>
      <c r="FL75" s="78"/>
      <c r="FM75" s="78"/>
      <c r="FN75" s="78"/>
      <c r="FO75" s="78"/>
      <c r="FP75" s="78"/>
      <c r="FQ75" s="78"/>
      <c r="FR75" s="78"/>
      <c r="FS75" s="78"/>
      <c r="FT75" s="78"/>
      <c r="FU75" s="78"/>
      <c r="FV75" s="78"/>
      <c r="FW75" s="78"/>
      <c r="FX75" s="78"/>
      <c r="FY75" s="78"/>
      <c r="FZ75" s="78"/>
      <c r="GA75" s="78"/>
      <c r="GB75" s="78"/>
      <c r="GC75" s="78"/>
      <c r="GD75" s="78"/>
      <c r="GE75" s="78"/>
      <c r="GF75" s="78"/>
      <c r="GG75" s="78"/>
      <c r="GH75" s="78"/>
      <c r="GI75" s="78"/>
      <c r="GJ75" s="78"/>
      <c r="GK75" s="78"/>
      <c r="GL75" s="78"/>
      <c r="GM75" s="78"/>
      <c r="GN75" s="78"/>
      <c r="GO75" s="78"/>
      <c r="GP75" s="78"/>
      <c r="GQ75" s="78"/>
      <c r="GR75" s="78"/>
      <c r="GS75" s="78"/>
      <c r="GT75" s="78"/>
      <c r="GU75" s="78"/>
      <c r="GV75" s="78"/>
      <c r="GW75" s="78"/>
      <c r="GX75" s="78"/>
      <c r="GY75" s="78"/>
      <c r="GZ75" s="78"/>
      <c r="HA75" s="78"/>
      <c r="HB75" s="78"/>
      <c r="HC75" s="78"/>
      <c r="HD75" s="78"/>
      <c r="HE75" s="78"/>
      <c r="HF75" s="78"/>
      <c r="HG75" s="78"/>
      <c r="HH75" s="78"/>
      <c r="HI75" s="78"/>
      <c r="HJ75" s="78"/>
      <c r="HK75" s="78"/>
      <c r="HL75" s="78"/>
      <c r="HM75" s="78"/>
      <c r="HN75" s="78"/>
      <c r="HO75" s="78"/>
      <c r="HP75" s="78"/>
      <c r="HQ75" s="78"/>
      <c r="HR75" s="78"/>
      <c r="HS75" s="78"/>
      <c r="HT75" s="78"/>
      <c r="HU75" s="78"/>
      <c r="HV75" s="78"/>
      <c r="HW75" s="78"/>
      <c r="HX75" s="78"/>
      <c r="HY75" s="78"/>
      <c r="HZ75" s="78"/>
      <c r="IA75" s="78"/>
      <c r="IB75" s="78"/>
      <c r="IC75" s="78"/>
      <c r="ID75" s="78"/>
      <c r="IE75" s="78"/>
      <c r="IF75" s="78"/>
      <c r="IG75" s="78"/>
      <c r="IH75" s="78"/>
      <c r="II75" s="78"/>
      <c r="IJ75" s="78"/>
      <c r="IK75" s="78"/>
      <c r="IL75" s="78"/>
      <c r="IM75" s="78"/>
      <c r="IN75" s="78"/>
      <c r="IO75" s="78"/>
      <c r="IP75" s="78"/>
      <c r="IQ75" s="78"/>
      <c r="IR75" s="78"/>
      <c r="IS75" s="78"/>
      <c r="IT75" s="78"/>
      <c r="IU75" s="78"/>
      <c r="IV75" s="78"/>
      <c r="IW75" s="78"/>
      <c r="IX75" s="78"/>
      <c r="IY75" s="78"/>
      <c r="IZ75" s="78"/>
      <c r="JA75" s="78"/>
      <c r="JB75" s="78"/>
      <c r="JC75" s="78"/>
      <c r="JD75" s="78"/>
      <c r="JE75" s="78"/>
      <c r="JF75" s="78"/>
      <c r="JG75" s="78"/>
      <c r="JH75" s="78"/>
      <c r="JI75" s="78"/>
      <c r="JJ75" s="78"/>
      <c r="JK75" s="78"/>
      <c r="JL75" s="78"/>
      <c r="JM75" s="78"/>
      <c r="JN75" s="78"/>
      <c r="JO75" s="78"/>
      <c r="JP75" s="78"/>
      <c r="JQ75" s="78"/>
      <c r="JR75" s="78"/>
      <c r="JS75" s="78"/>
      <c r="JT75" s="78"/>
      <c r="JU75" s="78"/>
      <c r="JV75" s="78"/>
      <c r="JW75" s="78"/>
      <c r="JX75" s="78"/>
      <c r="JY75" s="78"/>
      <c r="JZ75" s="78"/>
      <c r="KA75" s="78"/>
      <c r="KB75" s="78"/>
      <c r="KC75" s="78"/>
      <c r="KD75" s="78"/>
      <c r="KE75" s="78"/>
      <c r="KF75" s="78"/>
      <c r="KG75" s="78"/>
      <c r="KH75" s="78"/>
      <c r="KI75" s="78"/>
      <c r="KJ75" s="78"/>
      <c r="KK75" s="78"/>
      <c r="KL75" s="78"/>
      <c r="KM75" s="78"/>
      <c r="KN75" s="78"/>
      <c r="KO75" s="78"/>
      <c r="KP75" s="78"/>
      <c r="KQ75" s="78"/>
      <c r="KR75" s="78"/>
      <c r="KS75" s="78"/>
      <c r="KT75" s="78"/>
      <c r="KU75" s="78"/>
      <c r="KV75" s="78"/>
      <c r="KW75" s="78"/>
      <c r="KX75" s="78"/>
      <c r="KY75" s="78"/>
      <c r="KZ75" s="78"/>
      <c r="LA75" s="78"/>
      <c r="LB75" s="78"/>
      <c r="LC75" s="78"/>
      <c r="LD75" s="78"/>
      <c r="LE75" s="78"/>
      <c r="LF75" s="78"/>
      <c r="LG75" s="78"/>
      <c r="LH75" s="78"/>
      <c r="LI75" s="78"/>
      <c r="LJ75" s="78"/>
      <c r="LK75" s="78"/>
      <c r="LL75" s="78"/>
      <c r="LM75" s="78"/>
      <c r="LN75" s="78"/>
      <c r="LO75" s="78"/>
      <c r="LP75" s="78"/>
      <c r="LQ75" s="78"/>
      <c r="LR75" s="78"/>
      <c r="LS75" s="78"/>
      <c r="LT75" s="78"/>
      <c r="LU75" s="78"/>
    </row>
    <row r="76" spans="1:333" ht="15.75" customHeight="1" x14ac:dyDescent="0.25">
      <c r="B76" s="51"/>
      <c r="C76" s="66" t="s">
        <v>16</v>
      </c>
      <c r="D76" s="34"/>
      <c r="E76" s="53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  <c r="HY76" s="34"/>
      <c r="HZ76" s="34"/>
      <c r="IA76" s="34"/>
      <c r="IB76" s="34"/>
      <c r="IC76" s="34"/>
      <c r="ID76" s="34"/>
      <c r="IE76" s="34"/>
      <c r="IF76" s="34"/>
      <c r="IG76" s="34"/>
      <c r="IH76" s="34"/>
      <c r="II76" s="34"/>
      <c r="IJ76" s="34"/>
      <c r="IK76" s="34"/>
      <c r="IL76" s="34"/>
      <c r="IM76" s="34"/>
      <c r="IN76" s="34"/>
      <c r="IO76" s="34"/>
      <c r="IP76" s="34"/>
      <c r="IQ76" s="34"/>
      <c r="IR76" s="34"/>
      <c r="IS76" s="34"/>
      <c r="IT76" s="34"/>
      <c r="IU76" s="34"/>
      <c r="IV76" s="34"/>
      <c r="IW76" s="34"/>
      <c r="IX76" s="34"/>
      <c r="IY76" s="34"/>
      <c r="IZ76" s="34"/>
      <c r="JA76" s="34"/>
      <c r="JB76" s="34"/>
      <c r="JC76" s="34"/>
      <c r="JD76" s="34"/>
      <c r="JE76" s="34"/>
      <c r="JF76" s="34"/>
      <c r="JG76" s="34"/>
      <c r="JH76" s="34"/>
      <c r="JI76" s="34"/>
      <c r="JJ76" s="34"/>
      <c r="JK76" s="34"/>
      <c r="JL76" s="34"/>
      <c r="JM76" s="34"/>
      <c r="JN76" s="34"/>
      <c r="JO76" s="34"/>
      <c r="JP76" s="34"/>
      <c r="JQ76" s="34"/>
      <c r="JR76" s="34"/>
      <c r="JS76" s="34"/>
      <c r="JT76" s="34"/>
      <c r="JU76" s="34"/>
      <c r="JV76" s="34"/>
      <c r="JW76" s="34"/>
      <c r="JX76" s="34"/>
      <c r="JY76" s="34"/>
      <c r="JZ76" s="34"/>
      <c r="KA76" s="34"/>
      <c r="KB76" s="34"/>
      <c r="KC76" s="34"/>
      <c r="KD76" s="34"/>
      <c r="KE76" s="34"/>
      <c r="KF76" s="34"/>
      <c r="KG76" s="34"/>
      <c r="KH76" s="34"/>
      <c r="KI76" s="34"/>
      <c r="KJ76" s="34"/>
      <c r="KK76" s="34"/>
      <c r="KL76" s="34"/>
      <c r="KM76" s="34"/>
      <c r="KN76" s="34"/>
      <c r="KO76" s="34"/>
      <c r="KP76" s="34"/>
      <c r="KQ76" s="34"/>
      <c r="KR76" s="34"/>
      <c r="KS76" s="34"/>
      <c r="KT76" s="34"/>
      <c r="KU76" s="34"/>
      <c r="KV76" s="34"/>
      <c r="KW76" s="34"/>
      <c r="KX76" s="34"/>
      <c r="KY76" s="34"/>
      <c r="KZ76" s="34"/>
      <c r="LA76" s="34"/>
      <c r="LB76" s="34"/>
      <c r="LC76" s="34"/>
      <c r="LD76" s="34"/>
      <c r="LE76" s="34"/>
      <c r="LF76" s="34"/>
      <c r="LG76" s="34"/>
      <c r="LH76" s="34"/>
      <c r="LI76" s="34"/>
      <c r="LJ76" s="34"/>
      <c r="LK76" s="34"/>
      <c r="LL76" s="34"/>
      <c r="LM76" s="34"/>
      <c r="LN76" s="34"/>
      <c r="LO76" s="34"/>
      <c r="LP76" s="34"/>
      <c r="LQ76" s="34"/>
      <c r="LR76" s="34"/>
      <c r="LS76" s="34"/>
      <c r="LT76" s="34"/>
      <c r="LU76" s="34"/>
    </row>
    <row r="77" spans="1:333" ht="15.75" customHeight="1" x14ac:dyDescent="0.25">
      <c r="C77" s="34"/>
      <c r="D77" s="34" t="s">
        <v>85</v>
      </c>
      <c r="E77" s="53"/>
      <c r="F77" s="61">
        <f>-'исх данные Инвестирование'!C33</f>
        <v>-20000000</v>
      </c>
      <c r="G77" s="61">
        <f>-'исх данные Инвестирование'!D33</f>
        <v>0</v>
      </c>
      <c r="H77" s="61">
        <f>-'исх данные Инвестирование'!E33</f>
        <v>0</v>
      </c>
      <c r="I77" s="61">
        <f>-'исх данные Инвестирование'!F33</f>
        <v>0</v>
      </c>
      <c r="J77" s="61">
        <f>-'исх данные Инвестирование'!G33</f>
        <v>0</v>
      </c>
      <c r="K77" s="61">
        <f>-'исх данные Инвестирование'!H33</f>
        <v>0</v>
      </c>
      <c r="L77" s="61">
        <f>-'исх данные Инвестирование'!I33</f>
        <v>0</v>
      </c>
      <c r="M77" s="61">
        <f>-'исх данные Инвестирование'!J33</f>
        <v>0</v>
      </c>
      <c r="N77" s="61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0"/>
      <c r="GN77" s="60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0"/>
      <c r="HC77" s="60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0"/>
      <c r="HR77" s="60"/>
      <c r="HS77" s="60"/>
      <c r="HT77" s="60"/>
      <c r="HU77" s="60"/>
      <c r="HV77" s="60"/>
      <c r="HW77" s="60"/>
      <c r="HX77" s="60"/>
      <c r="HY77" s="60"/>
      <c r="HZ77" s="60"/>
      <c r="IA77" s="60"/>
      <c r="IB77" s="60"/>
      <c r="IC77" s="60"/>
      <c r="ID77" s="60"/>
      <c r="IE77" s="60"/>
      <c r="IF77" s="60"/>
      <c r="IG77" s="60"/>
      <c r="IH77" s="60"/>
      <c r="II77" s="60"/>
      <c r="IJ77" s="60"/>
      <c r="IK77" s="60"/>
      <c r="IL77" s="60"/>
      <c r="IM77" s="60"/>
      <c r="IN77" s="60"/>
      <c r="IO77" s="60"/>
      <c r="IP77" s="60"/>
      <c r="IQ77" s="60"/>
      <c r="IR77" s="60"/>
      <c r="IS77" s="60"/>
      <c r="IT77" s="60"/>
      <c r="IU77" s="60"/>
      <c r="IV77" s="60"/>
      <c r="IW77" s="60"/>
      <c r="IX77" s="60"/>
      <c r="IY77" s="60"/>
      <c r="IZ77" s="60"/>
      <c r="JA77" s="60"/>
      <c r="JB77" s="60"/>
      <c r="JC77" s="60"/>
      <c r="JD77" s="60"/>
      <c r="JE77" s="60"/>
      <c r="JF77" s="60"/>
      <c r="JG77" s="60"/>
      <c r="JH77" s="60"/>
      <c r="JI77" s="60"/>
      <c r="JJ77" s="60"/>
      <c r="JK77" s="60"/>
      <c r="JL77" s="60"/>
      <c r="JM77" s="60"/>
      <c r="JN77" s="60"/>
      <c r="JO77" s="60"/>
      <c r="JP77" s="60"/>
      <c r="JQ77" s="60"/>
      <c r="JR77" s="60"/>
      <c r="JS77" s="60"/>
      <c r="JT77" s="60"/>
      <c r="JU77" s="60"/>
      <c r="JV77" s="60"/>
      <c r="JW77" s="60"/>
      <c r="JX77" s="60"/>
      <c r="JY77" s="60"/>
      <c r="JZ77" s="60"/>
      <c r="KA77" s="60"/>
      <c r="KB77" s="60"/>
      <c r="KC77" s="60"/>
      <c r="KD77" s="60"/>
      <c r="KE77" s="60"/>
      <c r="KF77" s="60"/>
      <c r="KG77" s="60"/>
      <c r="KH77" s="60"/>
      <c r="KI77" s="60"/>
      <c r="KJ77" s="60"/>
      <c r="KK77" s="60"/>
      <c r="KL77" s="60"/>
      <c r="KM77" s="60"/>
      <c r="KN77" s="60"/>
      <c r="KO77" s="60"/>
      <c r="KP77" s="60"/>
      <c r="KQ77" s="60"/>
      <c r="KR77" s="60"/>
      <c r="KS77" s="60"/>
      <c r="KT77" s="60"/>
      <c r="KU77" s="60"/>
      <c r="KV77" s="60"/>
      <c r="KW77" s="60"/>
      <c r="KX77" s="60"/>
      <c r="KY77" s="60"/>
      <c r="KZ77" s="60"/>
      <c r="LA77" s="60"/>
      <c r="LB77" s="60"/>
      <c r="LC77" s="60"/>
      <c r="LD77" s="60"/>
      <c r="LE77" s="60"/>
      <c r="LF77" s="60"/>
      <c r="LG77" s="60"/>
      <c r="LH77" s="60"/>
      <c r="LI77" s="60"/>
      <c r="LJ77" s="60"/>
      <c r="LK77" s="60"/>
      <c r="LL77" s="60"/>
      <c r="LM77" s="60"/>
      <c r="LN77" s="60"/>
      <c r="LO77" s="60"/>
      <c r="LP77" s="60"/>
      <c r="LQ77" s="60"/>
      <c r="LR77" s="60"/>
      <c r="LS77" s="60"/>
      <c r="LT77" s="60"/>
      <c r="LU77" s="60"/>
    </row>
    <row r="78" spans="1:333" ht="2.25" customHeight="1" x14ac:dyDescent="0.25">
      <c r="C78" s="34"/>
      <c r="D78" s="34"/>
      <c r="E78" s="53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34"/>
      <c r="S78" s="62"/>
      <c r="T78" s="3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34"/>
      <c r="AH78" s="62"/>
      <c r="AI78" s="34"/>
      <c r="AJ78" s="54"/>
      <c r="AK78" s="54"/>
      <c r="AL78" s="54"/>
      <c r="AM78" s="54"/>
      <c r="AN78" s="54"/>
      <c r="AO78" s="54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0"/>
      <c r="GN78" s="60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0"/>
      <c r="HC78" s="60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0"/>
      <c r="HR78" s="60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0"/>
      <c r="IG78" s="60"/>
      <c r="IH78" s="60"/>
      <c r="II78" s="60"/>
      <c r="IJ78" s="60"/>
      <c r="IK78" s="60"/>
      <c r="IL78" s="60"/>
      <c r="IM78" s="60"/>
      <c r="IN78" s="60"/>
      <c r="IO78" s="60"/>
      <c r="IP78" s="60"/>
      <c r="IQ78" s="60"/>
      <c r="IR78" s="60"/>
      <c r="IS78" s="60"/>
      <c r="IT78" s="60"/>
      <c r="IU78" s="60"/>
      <c r="IV78" s="60"/>
      <c r="IW78" s="60"/>
      <c r="IX78" s="60"/>
      <c r="IY78" s="60"/>
      <c r="IZ78" s="60"/>
      <c r="JA78" s="60"/>
      <c r="JB78" s="60"/>
      <c r="JC78" s="60"/>
      <c r="JD78" s="60"/>
      <c r="JE78" s="60"/>
      <c r="JF78" s="60"/>
      <c r="JG78" s="60"/>
      <c r="JH78" s="60"/>
      <c r="JI78" s="60"/>
      <c r="JJ78" s="60"/>
      <c r="JK78" s="60"/>
      <c r="JL78" s="60"/>
      <c r="JM78" s="60"/>
      <c r="JN78" s="60"/>
      <c r="JO78" s="60"/>
      <c r="JP78" s="60"/>
      <c r="JQ78" s="60"/>
      <c r="JR78" s="60"/>
      <c r="JS78" s="60"/>
      <c r="JT78" s="60"/>
      <c r="JU78" s="60"/>
      <c r="JV78" s="60"/>
      <c r="JW78" s="60"/>
      <c r="JX78" s="60"/>
      <c r="JY78" s="60"/>
      <c r="JZ78" s="60"/>
      <c r="KA78" s="60"/>
      <c r="KB78" s="60"/>
      <c r="KC78" s="60"/>
      <c r="KD78" s="60"/>
      <c r="KE78" s="60"/>
      <c r="KF78" s="60"/>
      <c r="KG78" s="60"/>
      <c r="KH78" s="60"/>
      <c r="KI78" s="60"/>
      <c r="KJ78" s="60"/>
      <c r="KK78" s="60"/>
      <c r="KL78" s="60"/>
      <c r="KM78" s="60"/>
      <c r="KN78" s="60"/>
      <c r="KO78" s="60"/>
      <c r="KP78" s="60"/>
      <c r="KQ78" s="60"/>
      <c r="KR78" s="60"/>
      <c r="KS78" s="60"/>
      <c r="KT78" s="60"/>
      <c r="KU78" s="60"/>
      <c r="KV78" s="60"/>
      <c r="KW78" s="60"/>
      <c r="KX78" s="60"/>
      <c r="KY78" s="60"/>
      <c r="KZ78" s="60"/>
      <c r="LA78" s="60"/>
      <c r="LB78" s="60"/>
      <c r="LC78" s="60"/>
      <c r="LD78" s="60"/>
      <c r="LE78" s="60"/>
      <c r="LF78" s="60"/>
      <c r="LG78" s="60"/>
      <c r="LH78" s="60"/>
      <c r="LI78" s="60"/>
      <c r="LJ78" s="60"/>
      <c r="LK78" s="60"/>
      <c r="LL78" s="60"/>
      <c r="LM78" s="60"/>
      <c r="LN78" s="60"/>
      <c r="LO78" s="60"/>
      <c r="LP78" s="60"/>
      <c r="LQ78" s="60"/>
      <c r="LR78" s="60"/>
      <c r="LS78" s="60"/>
      <c r="LT78" s="60"/>
      <c r="LU78" s="60"/>
    </row>
    <row r="79" spans="1:333" ht="15.75" customHeight="1" x14ac:dyDescent="0.25">
      <c r="A79" s="51"/>
      <c r="B79" s="51"/>
      <c r="C79" s="66"/>
      <c r="D79" s="66" t="s">
        <v>17</v>
      </c>
      <c r="E79" s="56"/>
      <c r="F79" s="63">
        <f t="shared" ref="F79:AO79" si="69">SUM(F77:F78)</f>
        <v>-20000000</v>
      </c>
      <c r="G79" s="63">
        <f t="shared" ref="G79:K79" si="70">SUM(G77:G78)</f>
        <v>0</v>
      </c>
      <c r="H79" s="63">
        <f t="shared" si="70"/>
        <v>0</v>
      </c>
      <c r="I79" s="63">
        <f t="shared" si="70"/>
        <v>0</v>
      </c>
      <c r="J79" s="63">
        <f t="shared" si="70"/>
        <v>0</v>
      </c>
      <c r="K79" s="63">
        <f t="shared" si="70"/>
        <v>0</v>
      </c>
      <c r="L79" s="63">
        <f t="shared" si="69"/>
        <v>0</v>
      </c>
      <c r="M79" s="63">
        <f t="shared" si="69"/>
        <v>0</v>
      </c>
      <c r="N79" s="58">
        <f t="shared" si="69"/>
        <v>0</v>
      </c>
      <c r="O79" s="58">
        <f t="shared" si="69"/>
        <v>0</v>
      </c>
      <c r="P79" s="58">
        <f t="shared" si="69"/>
        <v>0</v>
      </c>
      <c r="Q79" s="58">
        <f t="shared" si="69"/>
        <v>0</v>
      </c>
      <c r="R79" s="58">
        <f t="shared" si="69"/>
        <v>0</v>
      </c>
      <c r="S79" s="58">
        <f t="shared" si="69"/>
        <v>0</v>
      </c>
      <c r="T79" s="58">
        <f t="shared" si="69"/>
        <v>0</v>
      </c>
      <c r="U79" s="58">
        <f t="shared" si="69"/>
        <v>0</v>
      </c>
      <c r="V79" s="58">
        <f t="shared" si="69"/>
        <v>0</v>
      </c>
      <c r="W79" s="58">
        <f t="shared" si="69"/>
        <v>0</v>
      </c>
      <c r="X79" s="58">
        <f t="shared" si="69"/>
        <v>0</v>
      </c>
      <c r="Y79" s="58">
        <f t="shared" si="69"/>
        <v>0</v>
      </c>
      <c r="Z79" s="58">
        <f t="shared" si="69"/>
        <v>0</v>
      </c>
      <c r="AA79" s="58">
        <f t="shared" si="69"/>
        <v>0</v>
      </c>
      <c r="AB79" s="58">
        <f t="shared" si="69"/>
        <v>0</v>
      </c>
      <c r="AC79" s="58">
        <f t="shared" si="69"/>
        <v>0</v>
      </c>
      <c r="AD79" s="58">
        <f t="shared" si="69"/>
        <v>0</v>
      </c>
      <c r="AE79" s="58">
        <f t="shared" si="69"/>
        <v>0</v>
      </c>
      <c r="AF79" s="58">
        <f t="shared" si="69"/>
        <v>0</v>
      </c>
      <c r="AG79" s="58">
        <f t="shared" si="69"/>
        <v>0</v>
      </c>
      <c r="AH79" s="58">
        <f t="shared" si="69"/>
        <v>0</v>
      </c>
      <c r="AI79" s="58">
        <f t="shared" si="69"/>
        <v>0</v>
      </c>
      <c r="AJ79" s="58">
        <f t="shared" si="69"/>
        <v>0</v>
      </c>
      <c r="AK79" s="58">
        <f t="shared" si="69"/>
        <v>0</v>
      </c>
      <c r="AL79" s="58">
        <f t="shared" si="69"/>
        <v>0</v>
      </c>
      <c r="AM79" s="58">
        <f t="shared" si="69"/>
        <v>0</v>
      </c>
      <c r="AN79" s="58">
        <f t="shared" si="69"/>
        <v>0</v>
      </c>
      <c r="AO79" s="58">
        <f t="shared" si="69"/>
        <v>0</v>
      </c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77"/>
      <c r="DT79" s="77"/>
      <c r="DU79" s="77"/>
      <c r="DV79" s="77"/>
      <c r="DW79" s="77"/>
      <c r="DX79" s="77"/>
      <c r="DY79" s="77"/>
      <c r="DZ79" s="77"/>
      <c r="EA79" s="77"/>
      <c r="EB79" s="77"/>
      <c r="EC79" s="77"/>
      <c r="ED79" s="77"/>
      <c r="EE79" s="77"/>
      <c r="EF79" s="77"/>
      <c r="EG79" s="77"/>
      <c r="EH79" s="77"/>
      <c r="EI79" s="77"/>
      <c r="EJ79" s="77"/>
      <c r="EK79" s="77"/>
      <c r="EL79" s="77"/>
      <c r="EM79" s="77"/>
      <c r="EN79" s="77"/>
      <c r="EO79" s="77"/>
      <c r="EP79" s="77"/>
      <c r="EQ79" s="77"/>
      <c r="ER79" s="77"/>
      <c r="ES79" s="77"/>
      <c r="ET79" s="77"/>
      <c r="EU79" s="77"/>
      <c r="EV79" s="77"/>
      <c r="EW79" s="77"/>
      <c r="EX79" s="77"/>
      <c r="EY79" s="77"/>
      <c r="EZ79" s="77"/>
      <c r="FA79" s="77"/>
      <c r="FB79" s="77"/>
      <c r="FC79" s="77"/>
      <c r="FD79" s="77"/>
      <c r="FE79" s="77"/>
      <c r="FF79" s="77"/>
      <c r="FG79" s="77"/>
      <c r="FH79" s="77"/>
      <c r="FI79" s="77"/>
      <c r="FJ79" s="77"/>
      <c r="FK79" s="77"/>
      <c r="FL79" s="77"/>
      <c r="FM79" s="77"/>
      <c r="FN79" s="77"/>
      <c r="FO79" s="77"/>
      <c r="FP79" s="77"/>
      <c r="FQ79" s="77"/>
      <c r="FR79" s="77"/>
      <c r="FS79" s="77"/>
      <c r="FT79" s="77"/>
      <c r="FU79" s="77"/>
      <c r="FV79" s="77"/>
      <c r="FW79" s="77"/>
      <c r="FX79" s="77"/>
      <c r="FY79" s="77"/>
      <c r="FZ79" s="77"/>
      <c r="GA79" s="77"/>
      <c r="GB79" s="77"/>
      <c r="GC79" s="77"/>
      <c r="GD79" s="77"/>
      <c r="GE79" s="77"/>
      <c r="GF79" s="77"/>
      <c r="GG79" s="77"/>
      <c r="GH79" s="77"/>
      <c r="GI79" s="77"/>
      <c r="GJ79" s="77"/>
      <c r="GK79" s="77"/>
      <c r="GL79" s="77"/>
      <c r="GM79" s="77"/>
      <c r="GN79" s="77"/>
      <c r="GO79" s="77"/>
      <c r="GP79" s="77"/>
      <c r="GQ79" s="77"/>
      <c r="GR79" s="77"/>
      <c r="GS79" s="77"/>
      <c r="GT79" s="77"/>
      <c r="GU79" s="77"/>
      <c r="GV79" s="77"/>
      <c r="GW79" s="77"/>
      <c r="GX79" s="77"/>
      <c r="GY79" s="77"/>
      <c r="GZ79" s="77"/>
      <c r="HA79" s="77"/>
      <c r="HB79" s="77"/>
      <c r="HC79" s="77"/>
      <c r="HD79" s="77"/>
      <c r="HE79" s="77"/>
      <c r="HF79" s="77"/>
      <c r="HG79" s="77"/>
      <c r="HH79" s="77"/>
      <c r="HI79" s="77"/>
      <c r="HJ79" s="77"/>
      <c r="HK79" s="77"/>
      <c r="HL79" s="77"/>
      <c r="HM79" s="77"/>
      <c r="HN79" s="77"/>
      <c r="HO79" s="77"/>
      <c r="HP79" s="77"/>
      <c r="HQ79" s="77"/>
      <c r="HR79" s="77"/>
      <c r="HS79" s="77"/>
      <c r="HT79" s="77"/>
      <c r="HU79" s="77"/>
      <c r="HV79" s="77"/>
      <c r="HW79" s="77"/>
      <c r="HX79" s="77"/>
      <c r="HY79" s="77"/>
      <c r="HZ79" s="77"/>
      <c r="IA79" s="77"/>
      <c r="IB79" s="77"/>
      <c r="IC79" s="77"/>
      <c r="ID79" s="77"/>
      <c r="IE79" s="77"/>
      <c r="IF79" s="77"/>
      <c r="IG79" s="77"/>
      <c r="IH79" s="77"/>
      <c r="II79" s="77"/>
      <c r="IJ79" s="77"/>
      <c r="IK79" s="77"/>
      <c r="IL79" s="77"/>
      <c r="IM79" s="77"/>
      <c r="IN79" s="77"/>
      <c r="IO79" s="77"/>
      <c r="IP79" s="77"/>
      <c r="IQ79" s="77"/>
      <c r="IR79" s="77"/>
      <c r="IS79" s="77"/>
      <c r="IT79" s="77"/>
      <c r="IU79" s="77"/>
      <c r="IV79" s="77"/>
      <c r="IW79" s="77"/>
      <c r="IX79" s="77"/>
      <c r="IY79" s="77"/>
      <c r="IZ79" s="77"/>
      <c r="JA79" s="77"/>
      <c r="JB79" s="77"/>
      <c r="JC79" s="77"/>
      <c r="JD79" s="77"/>
      <c r="JE79" s="77"/>
      <c r="JF79" s="77"/>
      <c r="JG79" s="77"/>
      <c r="JH79" s="77"/>
      <c r="JI79" s="77"/>
      <c r="JJ79" s="77"/>
      <c r="JK79" s="77"/>
      <c r="JL79" s="77"/>
      <c r="JM79" s="77"/>
      <c r="JN79" s="77"/>
      <c r="JO79" s="77"/>
      <c r="JP79" s="77"/>
      <c r="JQ79" s="77"/>
      <c r="JR79" s="77"/>
      <c r="JS79" s="77"/>
      <c r="JT79" s="77"/>
      <c r="JU79" s="77"/>
      <c r="JV79" s="77"/>
      <c r="JW79" s="77"/>
      <c r="JX79" s="77"/>
      <c r="JY79" s="77"/>
      <c r="JZ79" s="77"/>
      <c r="KA79" s="77"/>
      <c r="KB79" s="77"/>
      <c r="KC79" s="77"/>
      <c r="KD79" s="77"/>
      <c r="KE79" s="77"/>
      <c r="KF79" s="77"/>
      <c r="KG79" s="77"/>
      <c r="KH79" s="77"/>
      <c r="KI79" s="77"/>
      <c r="KJ79" s="77"/>
      <c r="KK79" s="77"/>
      <c r="KL79" s="77"/>
      <c r="KM79" s="77"/>
      <c r="KN79" s="77"/>
      <c r="KO79" s="77"/>
      <c r="KP79" s="77"/>
      <c r="KQ79" s="77"/>
      <c r="KR79" s="77"/>
      <c r="KS79" s="77"/>
      <c r="KT79" s="77"/>
      <c r="KU79" s="77"/>
      <c r="KV79" s="77"/>
      <c r="KW79" s="77"/>
      <c r="KX79" s="77"/>
      <c r="KY79" s="77"/>
      <c r="KZ79" s="77"/>
      <c r="LA79" s="77"/>
      <c r="LB79" s="77"/>
      <c r="LC79" s="77"/>
      <c r="LD79" s="77"/>
      <c r="LE79" s="77"/>
      <c r="LF79" s="77"/>
      <c r="LG79" s="77"/>
      <c r="LH79" s="77"/>
      <c r="LI79" s="77"/>
      <c r="LJ79" s="77"/>
      <c r="LK79" s="77"/>
      <c r="LL79" s="77"/>
      <c r="LM79" s="77"/>
      <c r="LN79" s="77"/>
      <c r="LO79" s="77"/>
      <c r="LP79" s="77"/>
      <c r="LQ79" s="77"/>
      <c r="LR79" s="77"/>
      <c r="LS79" s="77"/>
      <c r="LT79" s="77"/>
      <c r="LU79" s="77"/>
    </row>
    <row r="80" spans="1:333" ht="15.75" customHeight="1" x14ac:dyDescent="0.25">
      <c r="E80" s="79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1"/>
      <c r="S80" s="80">
        <f>IF(SUMIF($S$3:S3,"ИТОГО",$S$74:S74)+SUMIF($S$3:S3,"ИТОГО",$S$79:S79)&lt;0,1,0)</f>
        <v>0</v>
      </c>
      <c r="T80" s="81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34"/>
      <c r="AH80" s="80">
        <f>IF(SUMIF($S$3:AH3,"ИТОГО",$S$74:AH74)+SUMIF($S$3:AH3,"ИТОГО",$S$79:AH79)&lt;0,1,0)</f>
        <v>0</v>
      </c>
      <c r="AI80" s="81"/>
      <c r="AJ80" s="80"/>
      <c r="AK80" s="80"/>
      <c r="AL80" s="80"/>
      <c r="AM80" s="80"/>
      <c r="AN80" s="80"/>
      <c r="AO80" s="80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/>
      <c r="CT80" s="83"/>
      <c r="CU80" s="83"/>
      <c r="CV80" s="83"/>
      <c r="CW80" s="83"/>
      <c r="CX80" s="83"/>
      <c r="CY80" s="83"/>
      <c r="CZ80" s="83"/>
      <c r="DA80" s="83"/>
      <c r="DB80" s="83"/>
      <c r="DC80" s="83"/>
      <c r="DD80" s="83"/>
      <c r="DE80" s="83"/>
      <c r="DF80" s="83"/>
      <c r="DG80" s="83"/>
      <c r="DH80" s="83"/>
      <c r="DI80" s="83"/>
      <c r="DJ80" s="83"/>
      <c r="DK80" s="83"/>
      <c r="DL80" s="83"/>
      <c r="DM80" s="83"/>
      <c r="DN80" s="83"/>
      <c r="DO80" s="83"/>
      <c r="DP80" s="83"/>
      <c r="DQ80" s="83"/>
      <c r="DR80" s="83"/>
      <c r="DS80" s="83"/>
      <c r="DT80" s="83"/>
      <c r="DU80" s="83"/>
      <c r="DV80" s="83"/>
      <c r="DW80" s="83"/>
      <c r="DX80" s="83"/>
      <c r="DY80" s="83"/>
      <c r="DZ80" s="83"/>
      <c r="EA80" s="83"/>
      <c r="EB80" s="83"/>
      <c r="EC80" s="83"/>
      <c r="ED80" s="83"/>
      <c r="EE80" s="83"/>
      <c r="EF80" s="83"/>
      <c r="EG80" s="83"/>
      <c r="EH80" s="83"/>
      <c r="EI80" s="83"/>
      <c r="EJ80" s="83"/>
      <c r="EK80" s="83"/>
      <c r="EL80" s="83"/>
      <c r="EM80" s="83"/>
      <c r="EN80" s="83"/>
      <c r="EO80" s="83"/>
      <c r="EP80" s="83"/>
      <c r="EQ80" s="83"/>
      <c r="ER80" s="83"/>
      <c r="ES80" s="83"/>
      <c r="ET80" s="83"/>
      <c r="EU80" s="83"/>
      <c r="EV80" s="83"/>
      <c r="EW80" s="83"/>
      <c r="EX80" s="83"/>
      <c r="EY80" s="83"/>
      <c r="EZ80" s="83"/>
      <c r="FA80" s="83"/>
      <c r="FB80" s="83"/>
      <c r="FC80" s="83"/>
      <c r="FD80" s="83"/>
      <c r="FE80" s="83"/>
      <c r="FF80" s="83"/>
      <c r="FG80" s="83"/>
      <c r="FH80" s="83"/>
      <c r="FI80" s="83"/>
      <c r="FJ80" s="83"/>
      <c r="FK80" s="83"/>
      <c r="FL80" s="83"/>
      <c r="FM80" s="83"/>
      <c r="FN80" s="83"/>
      <c r="FO80" s="83"/>
      <c r="FP80" s="83"/>
      <c r="FQ80" s="83"/>
      <c r="FR80" s="83"/>
      <c r="FS80" s="83"/>
      <c r="FT80" s="83"/>
      <c r="FU80" s="83"/>
      <c r="FV80" s="83"/>
      <c r="FW80" s="83"/>
      <c r="FX80" s="83"/>
      <c r="FY80" s="83"/>
      <c r="FZ80" s="83"/>
      <c r="GA80" s="83"/>
      <c r="GB80" s="83"/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83"/>
      <c r="JN80" s="83"/>
      <c r="JO80" s="83"/>
      <c r="JP80" s="83"/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</row>
    <row r="81" spans="1:333" ht="15.75" customHeight="1" x14ac:dyDescent="0.25">
      <c r="B81" s="51"/>
      <c r="C81" s="66" t="s">
        <v>18</v>
      </c>
      <c r="D81" s="34"/>
      <c r="E81" s="53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  <c r="GB81" s="34"/>
      <c r="GC81" s="34"/>
      <c r="GD81" s="34"/>
      <c r="GE81" s="34"/>
      <c r="GF81" s="34"/>
      <c r="GG81" s="34"/>
      <c r="GH81" s="34"/>
      <c r="GI81" s="34"/>
      <c r="GJ81" s="34"/>
      <c r="GK81" s="34"/>
      <c r="GL81" s="34"/>
      <c r="GM81" s="34"/>
      <c r="GN81" s="34"/>
      <c r="GO81" s="34"/>
      <c r="GP81" s="34"/>
      <c r="GQ81" s="34"/>
      <c r="GR81" s="34"/>
      <c r="GS81" s="34"/>
      <c r="GT81" s="34"/>
      <c r="GU81" s="34"/>
      <c r="GV81" s="34"/>
      <c r="GW81" s="34"/>
      <c r="GX81" s="34"/>
      <c r="GY81" s="34"/>
      <c r="GZ81" s="34"/>
      <c r="HA81" s="34"/>
      <c r="HB81" s="34"/>
      <c r="HC81" s="34"/>
      <c r="HD81" s="34"/>
      <c r="HE81" s="34"/>
      <c r="HF81" s="34"/>
      <c r="HG81" s="34"/>
      <c r="HH81" s="34"/>
      <c r="HI81" s="34"/>
      <c r="HJ81" s="34"/>
      <c r="HK81" s="34"/>
      <c r="HL81" s="34"/>
      <c r="HM81" s="34"/>
      <c r="HN81" s="34"/>
      <c r="HO81" s="34"/>
      <c r="HP81" s="34"/>
      <c r="HQ81" s="34"/>
      <c r="HR81" s="34"/>
      <c r="HS81" s="34"/>
      <c r="HT81" s="34"/>
      <c r="HU81" s="34"/>
      <c r="HV81" s="34"/>
      <c r="HW81" s="34"/>
      <c r="HX81" s="34"/>
      <c r="HY81" s="34"/>
      <c r="HZ81" s="34"/>
      <c r="IA81" s="34"/>
      <c r="IB81" s="34"/>
      <c r="IC81" s="34"/>
      <c r="ID81" s="34"/>
      <c r="IE81" s="34"/>
      <c r="IF81" s="34"/>
      <c r="IG81" s="34"/>
      <c r="IH81" s="34"/>
      <c r="II81" s="34"/>
      <c r="IJ81" s="34"/>
      <c r="IK81" s="34"/>
      <c r="IL81" s="34"/>
      <c r="IM81" s="34"/>
      <c r="IN81" s="34"/>
      <c r="IO81" s="34"/>
      <c r="IP81" s="34"/>
      <c r="IQ81" s="34"/>
      <c r="IR81" s="34"/>
      <c r="IS81" s="34"/>
      <c r="IT81" s="34"/>
      <c r="IU81" s="34"/>
      <c r="IV81" s="34"/>
      <c r="IW81" s="34"/>
      <c r="IX81" s="34"/>
      <c r="IY81" s="34"/>
      <c r="IZ81" s="34"/>
      <c r="JA81" s="34"/>
      <c r="JB81" s="34"/>
      <c r="JC81" s="34"/>
      <c r="JD81" s="34"/>
      <c r="JE81" s="34"/>
      <c r="JF81" s="34"/>
      <c r="JG81" s="34"/>
      <c r="JH81" s="34"/>
      <c r="JI81" s="34"/>
      <c r="JJ81" s="34"/>
      <c r="JK81" s="34"/>
      <c r="JL81" s="34"/>
      <c r="JM81" s="34"/>
      <c r="JN81" s="34"/>
      <c r="JO81" s="34"/>
      <c r="JP81" s="34"/>
      <c r="JQ81" s="34"/>
      <c r="JR81" s="34"/>
      <c r="JS81" s="34"/>
      <c r="JT81" s="34"/>
      <c r="JU81" s="34"/>
      <c r="JV81" s="34"/>
      <c r="JW81" s="34"/>
      <c r="JX81" s="34"/>
      <c r="JY81" s="34"/>
      <c r="JZ81" s="34"/>
      <c r="KA81" s="34"/>
      <c r="KB81" s="34"/>
      <c r="KC81" s="34"/>
      <c r="KD81" s="34"/>
      <c r="KE81" s="34"/>
      <c r="KF81" s="34"/>
      <c r="KG81" s="34"/>
      <c r="KH81" s="34"/>
      <c r="KI81" s="34"/>
      <c r="KJ81" s="34"/>
      <c r="KK81" s="34"/>
      <c r="KL81" s="34"/>
      <c r="KM81" s="34"/>
      <c r="KN81" s="34"/>
      <c r="KO81" s="34"/>
      <c r="KP81" s="34"/>
      <c r="KQ81" s="34"/>
      <c r="KR81" s="34"/>
      <c r="KS81" s="34"/>
      <c r="KT81" s="34"/>
      <c r="KU81" s="34"/>
      <c r="KV81" s="34"/>
      <c r="KW81" s="34"/>
      <c r="KX81" s="34"/>
      <c r="KY81" s="34"/>
      <c r="KZ81" s="34"/>
      <c r="LA81" s="34"/>
      <c r="LB81" s="34"/>
      <c r="LC81" s="34"/>
      <c r="LD81" s="34"/>
      <c r="LE81" s="34"/>
      <c r="LF81" s="34"/>
      <c r="LG81" s="34"/>
      <c r="LH81" s="34"/>
      <c r="LI81" s="34"/>
      <c r="LJ81" s="34"/>
      <c r="LK81" s="34"/>
      <c r="LL81" s="34"/>
      <c r="LM81" s="34"/>
      <c r="LN81" s="34"/>
      <c r="LO81" s="34"/>
      <c r="LP81" s="34"/>
      <c r="LQ81" s="34"/>
      <c r="LR81" s="34"/>
      <c r="LS81" s="34"/>
      <c r="LT81" s="34"/>
      <c r="LU81" s="34"/>
    </row>
    <row r="82" spans="1:333" ht="15.75" customHeight="1" x14ac:dyDescent="0.25">
      <c r="C82" s="34"/>
      <c r="D82" s="34" t="s">
        <v>0</v>
      </c>
      <c r="E82" s="53"/>
      <c r="F82" s="54"/>
      <c r="G82" s="54"/>
      <c r="H82" s="54"/>
      <c r="I82" s="54"/>
      <c r="J82" s="54"/>
      <c r="K82" s="61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0"/>
      <c r="GN82" s="60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0"/>
      <c r="HC82" s="60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0"/>
      <c r="HR82" s="60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0"/>
      <c r="IG82" s="60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0"/>
      <c r="IV82" s="60"/>
      <c r="IW82" s="60"/>
      <c r="IX82" s="60"/>
      <c r="IY82" s="60"/>
      <c r="IZ82" s="60"/>
      <c r="JA82" s="60"/>
      <c r="JB82" s="60"/>
      <c r="JC82" s="60"/>
      <c r="JD82" s="60"/>
      <c r="JE82" s="60"/>
      <c r="JF82" s="60"/>
      <c r="JG82" s="60"/>
      <c r="JH82" s="60"/>
      <c r="JI82" s="60"/>
      <c r="JJ82" s="60"/>
      <c r="JK82" s="60"/>
      <c r="JL82" s="60"/>
      <c r="JM82" s="60"/>
      <c r="JN82" s="60"/>
      <c r="JO82" s="60"/>
      <c r="JP82" s="60"/>
      <c r="JQ82" s="60"/>
      <c r="JR82" s="60"/>
      <c r="JS82" s="60"/>
      <c r="JT82" s="60"/>
      <c r="JU82" s="60"/>
      <c r="JV82" s="60"/>
      <c r="JW82" s="60"/>
      <c r="JX82" s="60"/>
      <c r="JY82" s="60"/>
      <c r="JZ82" s="60"/>
      <c r="KA82" s="60"/>
      <c r="KB82" s="60"/>
      <c r="KC82" s="60"/>
      <c r="KD82" s="60"/>
      <c r="KE82" s="60"/>
      <c r="KF82" s="60"/>
      <c r="KG82" s="60"/>
      <c r="KH82" s="60"/>
      <c r="KI82" s="60"/>
      <c r="KJ82" s="60"/>
      <c r="KK82" s="60"/>
      <c r="KL82" s="60"/>
      <c r="KM82" s="60"/>
      <c r="KN82" s="60"/>
      <c r="KO82" s="60"/>
      <c r="KP82" s="60"/>
      <c r="KQ82" s="60"/>
      <c r="KR82" s="60"/>
      <c r="KS82" s="60"/>
      <c r="KT82" s="60"/>
      <c r="KU82" s="60"/>
      <c r="KV82" s="60"/>
      <c r="KW82" s="60"/>
      <c r="KX82" s="60"/>
      <c r="KY82" s="60"/>
      <c r="KZ82" s="60"/>
      <c r="LA82" s="60"/>
      <c r="LB82" s="60"/>
      <c r="LC82" s="60"/>
      <c r="LD82" s="60"/>
      <c r="LE82" s="60"/>
      <c r="LF82" s="60"/>
      <c r="LG82" s="60"/>
      <c r="LH82" s="60"/>
      <c r="LI82" s="60"/>
      <c r="LJ82" s="60"/>
      <c r="LK82" s="60"/>
      <c r="LL82" s="60"/>
      <c r="LM82" s="60"/>
      <c r="LN82" s="60"/>
      <c r="LO82" s="60"/>
      <c r="LP82" s="60"/>
      <c r="LQ82" s="60"/>
      <c r="LR82" s="60"/>
      <c r="LS82" s="60"/>
      <c r="LT82" s="60"/>
      <c r="LU82" s="60"/>
    </row>
    <row r="83" spans="1:333" ht="15.75" customHeight="1" x14ac:dyDescent="0.25">
      <c r="C83" s="34"/>
      <c r="D83" s="84" t="s">
        <v>127</v>
      </c>
      <c r="E83" s="53"/>
      <c r="F83" s="54">
        <v>20000000</v>
      </c>
      <c r="G83" s="54">
        <f t="shared" ref="G83:AO83" si="71">IF(SUM(G91,G82,G79,G74)&lt;0,ROUND(-SUM(G91,G82,G79,G74),-1)+50000,0)</f>
        <v>0</v>
      </c>
      <c r="H83" s="54">
        <f t="shared" si="71"/>
        <v>0</v>
      </c>
      <c r="I83" s="54">
        <f t="shared" si="71"/>
        <v>0</v>
      </c>
      <c r="J83" s="54">
        <f t="shared" si="71"/>
        <v>0</v>
      </c>
      <c r="K83" s="54">
        <f t="shared" si="71"/>
        <v>0</v>
      </c>
      <c r="L83" s="54">
        <f t="shared" ref="L83:M83" si="72">IF(SUM(L91,L82,L79,L74)&lt;0,ROUND(-SUM(L91,L82,L79,L74),-4)+50000,0)</f>
        <v>0</v>
      </c>
      <c r="M83" s="54">
        <f t="shared" si="72"/>
        <v>0</v>
      </c>
      <c r="N83" s="54">
        <f>IF(SUM(N91,N82,N79,N74)&lt;0,ROUND(-SUM(N91,N82,N79,N74),-4)+50000,0)</f>
        <v>0</v>
      </c>
      <c r="O83" s="54">
        <f t="shared" ref="O83:X83" si="73">IF(SUM(O91,O82,O79,O74)&lt;0,ROUND(-SUM(O91,O82,O79,O74),-4)+50000,0)</f>
        <v>0</v>
      </c>
      <c r="P83" s="54">
        <f t="shared" si="73"/>
        <v>0</v>
      </c>
      <c r="Q83" s="54">
        <f t="shared" si="73"/>
        <v>0</v>
      </c>
      <c r="R83" s="54">
        <f t="shared" si="73"/>
        <v>0</v>
      </c>
      <c r="S83" s="54">
        <f t="shared" si="73"/>
        <v>0</v>
      </c>
      <c r="T83" s="54">
        <f t="shared" si="73"/>
        <v>0</v>
      </c>
      <c r="U83" s="54">
        <f t="shared" si="73"/>
        <v>0</v>
      </c>
      <c r="V83" s="54">
        <f t="shared" si="73"/>
        <v>0</v>
      </c>
      <c r="W83" s="54">
        <f t="shared" si="73"/>
        <v>0</v>
      </c>
      <c r="X83" s="54">
        <f t="shared" si="73"/>
        <v>0</v>
      </c>
      <c r="Y83" s="54">
        <f t="shared" si="71"/>
        <v>0</v>
      </c>
      <c r="Z83" s="54">
        <f t="shared" si="71"/>
        <v>0</v>
      </c>
      <c r="AA83" s="54">
        <f t="shared" si="71"/>
        <v>0</v>
      </c>
      <c r="AB83" s="54">
        <f t="shared" si="71"/>
        <v>0</v>
      </c>
      <c r="AC83" s="54">
        <f t="shared" si="71"/>
        <v>0</v>
      </c>
      <c r="AD83" s="54">
        <f t="shared" si="71"/>
        <v>0</v>
      </c>
      <c r="AE83" s="54">
        <f t="shared" si="71"/>
        <v>0</v>
      </c>
      <c r="AF83" s="54">
        <f t="shared" si="71"/>
        <v>0</v>
      </c>
      <c r="AG83" s="54">
        <f t="shared" si="71"/>
        <v>0</v>
      </c>
      <c r="AH83" s="54">
        <f t="shared" si="71"/>
        <v>0</v>
      </c>
      <c r="AI83" s="54">
        <f t="shared" si="71"/>
        <v>0</v>
      </c>
      <c r="AJ83" s="54">
        <f t="shared" si="71"/>
        <v>0</v>
      </c>
      <c r="AK83" s="54">
        <f t="shared" si="71"/>
        <v>0</v>
      </c>
      <c r="AL83" s="54">
        <f t="shared" si="71"/>
        <v>0</v>
      </c>
      <c r="AM83" s="54">
        <f t="shared" si="71"/>
        <v>0</v>
      </c>
      <c r="AN83" s="54">
        <f t="shared" si="71"/>
        <v>0</v>
      </c>
      <c r="AO83" s="54">
        <f t="shared" si="71"/>
        <v>0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0"/>
      <c r="GN83" s="60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0"/>
      <c r="HC83" s="60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0"/>
      <c r="HR83" s="60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0"/>
      <c r="IG83" s="60"/>
      <c r="IH83" s="60"/>
      <c r="II83" s="60"/>
      <c r="IJ83" s="60"/>
      <c r="IK83" s="60"/>
      <c r="IL83" s="60"/>
      <c r="IM83" s="60"/>
      <c r="IN83" s="60"/>
      <c r="IO83" s="60"/>
      <c r="IP83" s="60"/>
      <c r="IQ83" s="60"/>
      <c r="IR83" s="60"/>
      <c r="IS83" s="60"/>
      <c r="IT83" s="60"/>
      <c r="IU83" s="60"/>
      <c r="IV83" s="60"/>
      <c r="IW83" s="60"/>
      <c r="IX83" s="60"/>
      <c r="IY83" s="60"/>
      <c r="IZ83" s="60"/>
      <c r="JA83" s="60"/>
      <c r="JB83" s="60"/>
      <c r="JC83" s="60"/>
      <c r="JD83" s="60"/>
      <c r="JE83" s="60"/>
      <c r="JF83" s="60"/>
      <c r="JG83" s="60"/>
      <c r="JH83" s="60"/>
      <c r="JI83" s="60"/>
      <c r="JJ83" s="60"/>
      <c r="JK83" s="60"/>
      <c r="JL83" s="60"/>
      <c r="JM83" s="60"/>
      <c r="JN83" s="60"/>
      <c r="JO83" s="60"/>
      <c r="JP83" s="60"/>
      <c r="JQ83" s="60"/>
      <c r="JR83" s="60"/>
      <c r="JS83" s="60"/>
      <c r="JT83" s="60"/>
      <c r="JU83" s="60"/>
      <c r="JV83" s="60"/>
      <c r="JW83" s="60"/>
      <c r="JX83" s="60"/>
      <c r="JY83" s="60"/>
      <c r="JZ83" s="60"/>
      <c r="KA83" s="60"/>
      <c r="KB83" s="60"/>
      <c r="KC83" s="60"/>
      <c r="KD83" s="60"/>
      <c r="KE83" s="60"/>
      <c r="KF83" s="60"/>
      <c r="KG83" s="60"/>
      <c r="KH83" s="60"/>
      <c r="KI83" s="60"/>
      <c r="KJ83" s="60"/>
      <c r="KK83" s="60"/>
      <c r="KL83" s="60"/>
      <c r="KM83" s="60"/>
      <c r="KN83" s="60"/>
      <c r="KO83" s="60"/>
      <c r="KP83" s="60"/>
      <c r="KQ83" s="60"/>
      <c r="KR83" s="60"/>
      <c r="KS83" s="60"/>
      <c r="KT83" s="60"/>
      <c r="KU83" s="60"/>
      <c r="KV83" s="60"/>
      <c r="KW83" s="60"/>
      <c r="KX83" s="60"/>
      <c r="KY83" s="60"/>
      <c r="KZ83" s="60"/>
      <c r="LA83" s="60"/>
      <c r="LB83" s="60"/>
      <c r="LC83" s="60"/>
      <c r="LD83" s="60"/>
      <c r="LE83" s="60"/>
      <c r="LF83" s="60"/>
      <c r="LG83" s="60"/>
      <c r="LH83" s="60"/>
      <c r="LI83" s="60"/>
      <c r="LJ83" s="60"/>
      <c r="LK83" s="60"/>
      <c r="LL83" s="60"/>
      <c r="LM83" s="60"/>
      <c r="LN83" s="60"/>
      <c r="LO83" s="60"/>
      <c r="LP83" s="60"/>
      <c r="LQ83" s="60"/>
      <c r="LR83" s="60"/>
      <c r="LS83" s="60"/>
      <c r="LT83" s="60"/>
      <c r="LU83" s="60"/>
    </row>
    <row r="84" spans="1:333" ht="15.75" customHeight="1" x14ac:dyDescent="0.25">
      <c r="C84" s="34"/>
      <c r="D84" s="155" t="s">
        <v>20</v>
      </c>
      <c r="E84" s="139"/>
      <c r="F84" s="140"/>
      <c r="G84" s="140"/>
      <c r="H84" s="140"/>
      <c r="I84" s="140"/>
      <c r="J84" s="140"/>
      <c r="K84" s="140"/>
      <c r="L84" s="145"/>
      <c r="M84" s="145">
        <f>ROUND(IF(SUM($F83:L84)&lt;SUM(M91,M82,M79,M74),-SUM($F83:L84),IF(SUM(M91,M82,M79,M74)&gt;0,ROUND(-SUM(M91,M82,M79,M74),-1)+500000,0)),-4)</f>
        <v>0</v>
      </c>
      <c r="N84" s="154">
        <f>ROUND(IF(SUM($F83:M84)&lt;SUM(N91,N82,N79,N74),-SUM($F83:M84),IF(SUM(N91,N82,N79,N74)&gt;0,ROUND(-SUM(N91,N82,N79,N74),-1)+500000,0)),-4)</f>
        <v>-950000</v>
      </c>
      <c r="O84" s="154">
        <f>ROUND(IF(SUM($F83:N84)&lt;SUM(O91,O82,O79,O74),-SUM($F83:N84),IF(SUM(O91,O82,O79,O74)&gt;0,ROUND(-SUM(O91,O82,O79,O74),-1)+500000,0)),-4)</f>
        <v>-4000000</v>
      </c>
      <c r="P84" s="154">
        <f>ROUND(IF(SUM($F83:O84)&lt;SUM(P91,P82,P79,P74),-SUM($F83:O84),IF(SUM(P91,P82,P79,P74)&gt;0,ROUND(-SUM(P91,P82,P79,P74),-1)+500000,0)),-4)</f>
        <v>-6000000</v>
      </c>
      <c r="Q84" s="154">
        <f>ROUND(IF(SUM($F83:P84)&lt;SUM(Q91,Q82,Q79,Q74),-SUM($F83:P84),IF(SUM(Q91,Q82,Q79,Q74)&gt;0,ROUND(-SUM(Q91,Q82,Q79,Q74),-1)+500000,0)),-4)</f>
        <v>-9050000</v>
      </c>
      <c r="R84" s="140">
        <f>ROUND(IF(SUM($F83:Q84)&lt;SUM(R91,R82,R79,R74),-SUM($F83:Q84),IF(SUM(R91,R82,R79,R74)&gt;0,ROUND(-SUM(R91,R82,R79,R74),-1)+500000,0)),-4)</f>
        <v>0</v>
      </c>
      <c r="S84" s="140">
        <f>ROUND(IF(SUM($F83:R84)&lt;SUM(S91,S82,S79,S74),-SUM($F83:R84),IF(SUM(S91,S82,S79,S74)&gt;0,ROUND(-SUM(S91,S82,S79,S74),-1)+500000,0)),-4)</f>
        <v>0</v>
      </c>
      <c r="T84" s="140">
        <f>ROUND(IF(SUM($F83:S84)&lt;SUM(T91,T82,T79,T74),-SUM($F83:S84),IF(SUM(T91,T82,T79,T74)&gt;0,ROUND(-SUM(T91,T82,T79,T74),-1)+500000,0)),-4)</f>
        <v>0</v>
      </c>
      <c r="U84" s="140">
        <f>ROUND(IF(SUM($F83:T84)&lt;SUM(U91,U82,U79,U74),-SUM($F83:T84),IF(SUM(U91,U82,U79,U74)&gt;0,ROUND(-SUM(U91,U82,U79,U74),-1)+500000,0)),-4)</f>
        <v>0</v>
      </c>
      <c r="V84" s="140">
        <f>ROUND(IF(SUM($F83:U84)&lt;SUM(V91,V82,V79,V74),-SUM($F83:U84),IF(SUM(V91,V82,V79,V74)&gt;0,ROUND(-SUM(V91,V82,V79,V74),-1)+500000,0)),-4)</f>
        <v>0</v>
      </c>
      <c r="W84" s="140">
        <f>ROUND(IF(SUM($F83:V84)&lt;SUM(W91,W82,W79,W74),-SUM($F83:V84),IF(SUM(W91,W82,W79,W74)&gt;0,ROUND(-SUM(W91,W82,W79,W74),-1)+500000,0)),-4)</f>
        <v>0</v>
      </c>
      <c r="X84" s="140">
        <f>ROUND(IF(SUM($F83:W84)&lt;SUM(X91,X82,X79,X74),-SUM($F83:W84),IF(SUM(X91,X82,X79,X74)&gt;0,ROUND(-SUM(X91,X82,X79,X74),-1)+500000,0)),-4)</f>
        <v>0</v>
      </c>
      <c r="Y84" s="140">
        <f>ROUND(IF(SUM($F83:X84)&lt;SUM(Y91,Y82,Y79,Y74),-SUM($F83:X84),IF(SUM(Y91,Y82,Y79,Y74)&gt;0,ROUND(-SUM(Y91,Y82,Y79,Y74),-1)+500000,0)),-4)</f>
        <v>0</v>
      </c>
      <c r="Z84" s="140">
        <f>ROUND(IF(SUM($F83:Y84)&lt;SUM(Z91,Z82,Z79,Z74),-SUM($F83:Y84),IF(SUM(Z91,Z82,Z79,Z74)&gt;0,ROUND(-SUM(Z91,Z82,Z79,Z74),-1)+500000,0)),-4)</f>
        <v>0</v>
      </c>
      <c r="AA84" s="140">
        <f>ROUND(IF(SUM($F83:Z84)&lt;SUM(AA91,AA82,AA79,AA74),-SUM($F83:Z84),IF(SUM(AA91,AA82,AA79,AA74)&gt;0,ROUND(-SUM(AA91,AA82,AA79,AA74),-1)+500000,0)),-4)</f>
        <v>0</v>
      </c>
      <c r="AB84" s="140">
        <f>ROUND(IF(SUM($F83:AA84)&lt;SUM(AB91,AB82,AB79,AB74),-SUM($F83:AA84),IF(SUM(AB91,AB82,AB79,AB74)&gt;0,ROUND(-SUM(AB91,AB82,AB79,AB74),-1)+500000,0)),-4)</f>
        <v>0</v>
      </c>
      <c r="AC84" s="140">
        <f>ROUND(IF(SUM($F83:AB84)&lt;SUM(AC91,AC82,AC79,AC74),-SUM($F83:AB84),IF(SUM(AC91,AC82,AC79,AC74)&gt;0,ROUND(-SUM(AC91,AC82,AC79,AC74),-1)+500000,0)),-4)</f>
        <v>0</v>
      </c>
      <c r="AD84" s="140">
        <f>ROUND(IF(SUM($F83:AC84)&lt;SUM(AD91,AD82,AD79,AD74),-SUM($F83:AC84),IF(SUM(AD91,AD82,AD79,AD74)&gt;0,ROUND(-SUM(AD91,AD82,AD79,AD74),-1)+500000,0)),-4)</f>
        <v>0</v>
      </c>
      <c r="AE84" s="140">
        <f>ROUND(IF(SUM($F83:AD84)&lt;SUM(AE91,AE82,AE79,AE74),-SUM($F83:AD84),IF(SUM(AE91,AE82,AE79,AE74)&gt;0,ROUND(-SUM(AE91,AE82,AE79,AE74),-1)+500000,0)),-4)</f>
        <v>0</v>
      </c>
      <c r="AF84" s="140">
        <f>ROUND(IF(SUM($F83:AE84)&lt;SUM(AF91,AF82,AF79,AF74),-SUM($F83:AE84),IF(SUM(AF91,AF82,AF79,AF74)&gt;0,ROUND(-SUM(AF91,AF82,AF79,AF74),-1)+500000,0)),-4)</f>
        <v>0</v>
      </c>
      <c r="AG84" s="140">
        <f>ROUND(IF(SUM($F83:AF84)&lt;SUM(AG91,AG82,AG79,AG74),-SUM($F83:AF84),IF(SUM(AG91,AG82,AG79,AG74)&gt;0,ROUND(-SUM(AG91,AG82,AG79,AG74),-1)+500000,0)),-4)</f>
        <v>0</v>
      </c>
      <c r="AH84" s="140">
        <f>ROUND(IF(SUM($F83:AG84)&lt;SUM(AH91,AH82,AH79,AH74),-SUM($F83:AG84),IF(SUM(AH91,AH82,AH79,AH74)&gt;0,ROUND(-SUM(AH91,AH82,AH79,AH74),-1)+500000,0)),-4)</f>
        <v>0</v>
      </c>
      <c r="AI84" s="140">
        <f>ROUND(IF(SUM($F83:AH84)&lt;SUM(AI91,AI82,AI79,AI74),-SUM($F83:AH84),IF(SUM(AI91,AI82,AI79,AI74)&gt;0,ROUND(-SUM(AI91,AI82,AI79,AI74),-1)+500000,0)),-4)</f>
        <v>0</v>
      </c>
      <c r="AJ84" s="140">
        <f>ROUND(IF(SUM($F83:AI84)&lt;SUM(AJ91,AJ82,AJ79,AJ74),-SUM($F83:AI84),IF(SUM(AJ91,AJ82,AJ79,AJ74)&gt;0,ROUND(-SUM(AJ91,AJ82,AJ79,AJ74),-1)+500000,0)),-4)</f>
        <v>0</v>
      </c>
      <c r="AK84" s="140">
        <f>ROUND(IF(SUM($F83:AJ84)&lt;SUM(AK91,AK82,AK79,AK74),-SUM($F83:AJ84),IF(SUM(AK91,AK82,AK79,AK74)&gt;0,ROUND(-SUM(AK91,AK82,AK79,AK74),-1)+500000,0)),-4)</f>
        <v>0</v>
      </c>
      <c r="AL84" s="140">
        <f>ROUND(IF(SUM($F83:AK84)&lt;SUM(AL91,AL82,AL79,AL74),-SUM($F83:AK84),IF(SUM(AL91,AL82,AL79,AL74)&gt;0,ROUND(-SUM(AL91,AL82,AL79,AL74),-1)+500000,0)),-4)</f>
        <v>0</v>
      </c>
      <c r="AM84" s="140">
        <f>ROUND(IF(SUM($F83:AL84)&lt;SUM(AM91,AM82,AM79,AM74),-SUM($F83:AL84),IF(SUM(AM91,AM82,AM79,AM74)&gt;0,ROUND(-SUM(AM91,AM82,AM79,AM74),-1)+500000,0)),-4)</f>
        <v>0</v>
      </c>
      <c r="AN84" s="140">
        <f>ROUND(IF(SUM($F83:AM84)&lt;SUM(AN91,AN82,AN79,AN74),-SUM($F83:AM84),IF(SUM(AN91,AN82,AN79,AN74)&gt;0,ROUND(-SUM(AN91,AN82,AN79,AN74),-1)+500000,0)),-4)</f>
        <v>0</v>
      </c>
      <c r="AO84" s="140">
        <f>ROUND(IF(SUM($F83:AN84)&lt;SUM(AO91,AO82,AO79,AO74),-SUM($F83:AN84),IF(SUM(AO91,AO82,AO79,AO74)&gt;0,ROUND(-SUM(AO91,AO82,AO79,AO74),-1)+500000,0)),-4)</f>
        <v>0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0"/>
      <c r="GN84" s="60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0"/>
      <c r="HC84" s="60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0"/>
      <c r="HR84" s="60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0"/>
      <c r="IG84" s="60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0"/>
      <c r="IV84" s="60"/>
      <c r="IW84" s="60"/>
      <c r="IX84" s="60"/>
      <c r="IY84" s="60"/>
      <c r="IZ84" s="60"/>
      <c r="JA84" s="60"/>
      <c r="JB84" s="60"/>
      <c r="JC84" s="60"/>
      <c r="JD84" s="60"/>
      <c r="JE84" s="60"/>
      <c r="JF84" s="60"/>
      <c r="JG84" s="60"/>
      <c r="JH84" s="60"/>
      <c r="JI84" s="60"/>
      <c r="JJ84" s="60"/>
      <c r="JK84" s="60"/>
      <c r="JL84" s="60"/>
      <c r="JM84" s="60"/>
      <c r="JN84" s="60"/>
      <c r="JO84" s="60"/>
      <c r="JP84" s="60"/>
      <c r="JQ84" s="60"/>
      <c r="JR84" s="60"/>
      <c r="JS84" s="60"/>
      <c r="JT84" s="60"/>
      <c r="JU84" s="60"/>
      <c r="JV84" s="60"/>
      <c r="JW84" s="60"/>
      <c r="JX84" s="60"/>
      <c r="JY84" s="60"/>
      <c r="JZ84" s="60"/>
      <c r="KA84" s="60"/>
      <c r="KB84" s="60"/>
      <c r="KC84" s="60"/>
      <c r="KD84" s="60"/>
      <c r="KE84" s="60"/>
      <c r="KF84" s="60"/>
      <c r="KG84" s="60"/>
      <c r="KH84" s="60"/>
      <c r="KI84" s="60"/>
      <c r="KJ84" s="60"/>
      <c r="KK84" s="60"/>
      <c r="KL84" s="60"/>
      <c r="KM84" s="60"/>
      <c r="KN84" s="60"/>
      <c r="KO84" s="60"/>
      <c r="KP84" s="60"/>
      <c r="KQ84" s="60"/>
      <c r="KR84" s="60"/>
      <c r="KS84" s="60"/>
      <c r="KT84" s="60"/>
      <c r="KU84" s="60"/>
      <c r="KV84" s="60"/>
      <c r="KW84" s="60"/>
      <c r="KX84" s="60"/>
      <c r="KY84" s="60"/>
      <c r="KZ84" s="60"/>
      <c r="LA84" s="60"/>
      <c r="LB84" s="60"/>
      <c r="LC84" s="60"/>
      <c r="LD84" s="60"/>
      <c r="LE84" s="60"/>
      <c r="LF84" s="60"/>
      <c r="LG84" s="60"/>
      <c r="LH84" s="60"/>
      <c r="LI84" s="60"/>
      <c r="LJ84" s="60"/>
      <c r="LK84" s="60"/>
      <c r="LL84" s="60"/>
      <c r="LM84" s="60"/>
      <c r="LN84" s="60"/>
      <c r="LO84" s="60"/>
      <c r="LP84" s="60"/>
      <c r="LQ84" s="60"/>
      <c r="LR84" s="60"/>
      <c r="LS84" s="60"/>
      <c r="LT84" s="60"/>
      <c r="LU84" s="60"/>
    </row>
    <row r="85" spans="1:333" ht="15.75" customHeight="1" x14ac:dyDescent="0.25">
      <c r="C85" s="34"/>
      <c r="D85" s="85" t="s">
        <v>21</v>
      </c>
      <c r="E85" s="53"/>
      <c r="F85" s="54"/>
      <c r="G85" s="54"/>
      <c r="H85" s="54"/>
      <c r="I85" s="54"/>
      <c r="J85" s="54"/>
      <c r="K85" s="61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0"/>
      <c r="GN85" s="60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0"/>
      <c r="HC85" s="60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0"/>
      <c r="HR85" s="60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0"/>
      <c r="IG85" s="60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0"/>
      <c r="IV85" s="60"/>
      <c r="IW85" s="60"/>
      <c r="IX85" s="60"/>
      <c r="IY85" s="60"/>
      <c r="IZ85" s="60"/>
      <c r="JA85" s="60"/>
      <c r="JB85" s="60"/>
      <c r="JC85" s="60"/>
      <c r="JD85" s="60"/>
      <c r="JE85" s="60"/>
      <c r="JF85" s="60"/>
      <c r="JG85" s="60"/>
      <c r="JH85" s="60"/>
      <c r="JI85" s="60"/>
      <c r="JJ85" s="60"/>
      <c r="JK85" s="60"/>
      <c r="JL85" s="60"/>
      <c r="JM85" s="60"/>
      <c r="JN85" s="60"/>
      <c r="JO85" s="60"/>
      <c r="JP85" s="60"/>
      <c r="JQ85" s="60"/>
      <c r="JR85" s="60"/>
      <c r="JS85" s="60"/>
      <c r="JT85" s="60"/>
      <c r="JU85" s="60"/>
      <c r="JV85" s="60"/>
      <c r="JW85" s="60"/>
      <c r="JX85" s="60"/>
      <c r="JY85" s="60"/>
      <c r="JZ85" s="60"/>
      <c r="KA85" s="60"/>
      <c r="KB85" s="60"/>
      <c r="KC85" s="60"/>
      <c r="KD85" s="60"/>
      <c r="KE85" s="60"/>
      <c r="KF85" s="60"/>
      <c r="KG85" s="60"/>
      <c r="KH85" s="60"/>
      <c r="KI85" s="60"/>
      <c r="KJ85" s="60"/>
      <c r="KK85" s="60"/>
      <c r="KL85" s="60"/>
      <c r="KM85" s="60"/>
      <c r="KN85" s="60"/>
      <c r="KO85" s="60"/>
      <c r="KP85" s="60"/>
      <c r="KQ85" s="60"/>
      <c r="KR85" s="60"/>
      <c r="KS85" s="60"/>
      <c r="KT85" s="60"/>
      <c r="KU85" s="60"/>
      <c r="KV85" s="60"/>
      <c r="KW85" s="60"/>
      <c r="KX85" s="60"/>
      <c r="KY85" s="60"/>
      <c r="KZ85" s="60"/>
      <c r="LA85" s="60"/>
      <c r="LB85" s="60"/>
      <c r="LC85" s="60"/>
      <c r="LD85" s="60"/>
      <c r="LE85" s="60"/>
      <c r="LF85" s="60"/>
      <c r="LG85" s="60"/>
      <c r="LH85" s="60"/>
      <c r="LI85" s="60"/>
      <c r="LJ85" s="60"/>
      <c r="LK85" s="60"/>
      <c r="LL85" s="60"/>
      <c r="LM85" s="60"/>
      <c r="LN85" s="60"/>
      <c r="LO85" s="60"/>
      <c r="LP85" s="60"/>
      <c r="LQ85" s="60"/>
      <c r="LR85" s="60"/>
      <c r="LS85" s="60"/>
      <c r="LT85" s="60"/>
      <c r="LU85" s="60"/>
    </row>
    <row r="86" spans="1:333" ht="15.75" customHeight="1" x14ac:dyDescent="0.25">
      <c r="A86" s="51"/>
      <c r="B86" s="51"/>
      <c r="C86" s="66"/>
      <c r="D86" s="66" t="s">
        <v>22</v>
      </c>
      <c r="E86" s="56"/>
      <c r="F86" s="58">
        <f>SUM(F82:F85)</f>
        <v>20000000</v>
      </c>
      <c r="G86" s="58">
        <f t="shared" ref="G86:AO86" si="74">SUM(G82:G85)</f>
        <v>0</v>
      </c>
      <c r="H86" s="58">
        <f t="shared" si="74"/>
        <v>0</v>
      </c>
      <c r="I86" s="58">
        <f t="shared" si="74"/>
        <v>0</v>
      </c>
      <c r="J86" s="58">
        <f t="shared" si="74"/>
        <v>0</v>
      </c>
      <c r="K86" s="58">
        <f t="shared" si="74"/>
        <v>0</v>
      </c>
      <c r="L86" s="58">
        <f t="shared" si="74"/>
        <v>0</v>
      </c>
      <c r="M86" s="58">
        <f t="shared" si="74"/>
        <v>0</v>
      </c>
      <c r="N86" s="58">
        <f t="shared" si="74"/>
        <v>-950000</v>
      </c>
      <c r="O86" s="58">
        <f t="shared" si="74"/>
        <v>-4000000</v>
      </c>
      <c r="P86" s="58">
        <f t="shared" si="74"/>
        <v>-6000000</v>
      </c>
      <c r="Q86" s="58">
        <f t="shared" si="74"/>
        <v>-9050000</v>
      </c>
      <c r="R86" s="58">
        <f t="shared" si="74"/>
        <v>0</v>
      </c>
      <c r="S86" s="58">
        <f t="shared" si="74"/>
        <v>0</v>
      </c>
      <c r="T86" s="58">
        <f t="shared" si="74"/>
        <v>0</v>
      </c>
      <c r="U86" s="58">
        <f t="shared" si="74"/>
        <v>0</v>
      </c>
      <c r="V86" s="58">
        <f t="shared" si="74"/>
        <v>0</v>
      </c>
      <c r="W86" s="58">
        <f t="shared" si="74"/>
        <v>0</v>
      </c>
      <c r="X86" s="58">
        <f t="shared" si="74"/>
        <v>0</v>
      </c>
      <c r="Y86" s="58">
        <f t="shared" si="74"/>
        <v>0</v>
      </c>
      <c r="Z86" s="58">
        <f t="shared" si="74"/>
        <v>0</v>
      </c>
      <c r="AA86" s="58">
        <f t="shared" si="74"/>
        <v>0</v>
      </c>
      <c r="AB86" s="58">
        <f t="shared" si="74"/>
        <v>0</v>
      </c>
      <c r="AC86" s="58">
        <f t="shared" si="74"/>
        <v>0</v>
      </c>
      <c r="AD86" s="58">
        <f t="shared" si="74"/>
        <v>0</v>
      </c>
      <c r="AE86" s="58">
        <f t="shared" si="74"/>
        <v>0</v>
      </c>
      <c r="AF86" s="58">
        <f t="shared" si="74"/>
        <v>0</v>
      </c>
      <c r="AG86" s="58">
        <f t="shared" si="74"/>
        <v>0</v>
      </c>
      <c r="AH86" s="58">
        <f t="shared" si="74"/>
        <v>0</v>
      </c>
      <c r="AI86" s="58">
        <f t="shared" si="74"/>
        <v>0</v>
      </c>
      <c r="AJ86" s="58">
        <f t="shared" si="74"/>
        <v>0</v>
      </c>
      <c r="AK86" s="58">
        <f t="shared" si="74"/>
        <v>0</v>
      </c>
      <c r="AL86" s="58">
        <f t="shared" si="74"/>
        <v>0</v>
      </c>
      <c r="AM86" s="58">
        <f t="shared" si="74"/>
        <v>0</v>
      </c>
      <c r="AN86" s="58">
        <f t="shared" si="74"/>
        <v>0</v>
      </c>
      <c r="AO86" s="58">
        <f t="shared" si="74"/>
        <v>0</v>
      </c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77"/>
      <c r="CB86" s="77"/>
      <c r="CC86" s="77"/>
      <c r="CD86" s="77"/>
      <c r="CE86" s="77"/>
      <c r="CF86" s="77"/>
      <c r="CG86" s="77"/>
      <c r="CH86" s="77"/>
      <c r="CI86" s="77"/>
      <c r="CJ86" s="77"/>
      <c r="CK86" s="77"/>
      <c r="CL86" s="77"/>
      <c r="CM86" s="77"/>
      <c r="CN86" s="77"/>
      <c r="CO86" s="77"/>
      <c r="CP86" s="77"/>
      <c r="CQ86" s="77"/>
      <c r="CR86" s="77"/>
      <c r="CS86" s="77"/>
      <c r="CT86" s="77"/>
      <c r="CU86" s="77"/>
      <c r="CV86" s="77"/>
      <c r="CW86" s="77"/>
      <c r="CX86" s="77"/>
      <c r="CY86" s="77"/>
      <c r="CZ86" s="77"/>
      <c r="DA86" s="77"/>
      <c r="DB86" s="77"/>
      <c r="DC86" s="77"/>
      <c r="DD86" s="77"/>
      <c r="DE86" s="77"/>
      <c r="DF86" s="77"/>
      <c r="DG86" s="77"/>
      <c r="DH86" s="77"/>
      <c r="DI86" s="77"/>
      <c r="DJ86" s="77"/>
      <c r="DK86" s="77"/>
      <c r="DL86" s="77"/>
      <c r="DM86" s="77"/>
      <c r="DN86" s="77"/>
      <c r="DO86" s="77"/>
      <c r="DP86" s="77"/>
      <c r="DQ86" s="77"/>
      <c r="DR86" s="77"/>
      <c r="DS86" s="77"/>
      <c r="DT86" s="77"/>
      <c r="DU86" s="77"/>
      <c r="DV86" s="77"/>
      <c r="DW86" s="77"/>
      <c r="DX86" s="77"/>
      <c r="DY86" s="77"/>
      <c r="DZ86" s="77"/>
      <c r="EA86" s="77"/>
      <c r="EB86" s="77"/>
      <c r="EC86" s="77"/>
      <c r="ED86" s="77"/>
      <c r="EE86" s="77"/>
      <c r="EF86" s="77"/>
      <c r="EG86" s="77"/>
      <c r="EH86" s="77"/>
      <c r="EI86" s="77"/>
      <c r="EJ86" s="77"/>
      <c r="EK86" s="77"/>
      <c r="EL86" s="77"/>
      <c r="EM86" s="77"/>
      <c r="EN86" s="77"/>
      <c r="EO86" s="77"/>
      <c r="EP86" s="77"/>
      <c r="EQ86" s="77"/>
      <c r="ER86" s="77"/>
      <c r="ES86" s="77"/>
      <c r="ET86" s="77"/>
      <c r="EU86" s="77"/>
      <c r="EV86" s="77"/>
      <c r="EW86" s="77"/>
      <c r="EX86" s="77"/>
      <c r="EY86" s="77"/>
      <c r="EZ86" s="77"/>
      <c r="FA86" s="77"/>
      <c r="FB86" s="77"/>
      <c r="FC86" s="77"/>
      <c r="FD86" s="77"/>
      <c r="FE86" s="77"/>
      <c r="FF86" s="77"/>
      <c r="FG86" s="77"/>
      <c r="FH86" s="77"/>
      <c r="FI86" s="77"/>
      <c r="FJ86" s="77"/>
      <c r="FK86" s="77"/>
      <c r="FL86" s="77"/>
      <c r="FM86" s="77"/>
      <c r="FN86" s="77"/>
      <c r="FO86" s="77"/>
      <c r="FP86" s="77"/>
      <c r="FQ86" s="77"/>
      <c r="FR86" s="77"/>
      <c r="FS86" s="77"/>
      <c r="FT86" s="77"/>
      <c r="FU86" s="77"/>
      <c r="FV86" s="77"/>
      <c r="FW86" s="77"/>
      <c r="FX86" s="77"/>
      <c r="FY86" s="77"/>
      <c r="FZ86" s="77"/>
      <c r="GA86" s="77"/>
      <c r="GB86" s="77"/>
      <c r="GC86" s="77"/>
      <c r="GD86" s="77"/>
      <c r="GE86" s="77"/>
      <c r="GF86" s="77"/>
      <c r="GG86" s="77"/>
      <c r="GH86" s="77"/>
      <c r="GI86" s="77"/>
      <c r="GJ86" s="77"/>
      <c r="GK86" s="77"/>
      <c r="GL86" s="77"/>
      <c r="GM86" s="77"/>
      <c r="GN86" s="77"/>
      <c r="GO86" s="77"/>
      <c r="GP86" s="77"/>
      <c r="GQ86" s="77"/>
      <c r="GR86" s="77"/>
      <c r="GS86" s="77"/>
      <c r="GT86" s="77"/>
      <c r="GU86" s="77"/>
      <c r="GV86" s="77"/>
      <c r="GW86" s="77"/>
      <c r="GX86" s="77"/>
      <c r="GY86" s="77"/>
      <c r="GZ86" s="77"/>
      <c r="HA86" s="77"/>
      <c r="HB86" s="77"/>
      <c r="HC86" s="77"/>
      <c r="HD86" s="77"/>
      <c r="HE86" s="77"/>
      <c r="HF86" s="77"/>
      <c r="HG86" s="77"/>
      <c r="HH86" s="77"/>
      <c r="HI86" s="77"/>
      <c r="HJ86" s="77"/>
      <c r="HK86" s="77"/>
      <c r="HL86" s="77"/>
      <c r="HM86" s="77"/>
      <c r="HN86" s="77"/>
      <c r="HO86" s="77"/>
      <c r="HP86" s="77"/>
      <c r="HQ86" s="77"/>
      <c r="HR86" s="77"/>
      <c r="HS86" s="77"/>
      <c r="HT86" s="77"/>
      <c r="HU86" s="77"/>
      <c r="HV86" s="77"/>
      <c r="HW86" s="77"/>
      <c r="HX86" s="77"/>
      <c r="HY86" s="77"/>
      <c r="HZ86" s="77"/>
      <c r="IA86" s="77"/>
      <c r="IB86" s="77"/>
      <c r="IC86" s="77"/>
      <c r="ID86" s="77"/>
      <c r="IE86" s="77"/>
      <c r="IF86" s="77"/>
      <c r="IG86" s="77"/>
      <c r="IH86" s="77"/>
      <c r="II86" s="77"/>
      <c r="IJ86" s="77"/>
      <c r="IK86" s="77"/>
      <c r="IL86" s="77"/>
      <c r="IM86" s="77"/>
      <c r="IN86" s="77"/>
      <c r="IO86" s="77"/>
      <c r="IP86" s="77"/>
      <c r="IQ86" s="77"/>
      <c r="IR86" s="77"/>
      <c r="IS86" s="77"/>
      <c r="IT86" s="77"/>
      <c r="IU86" s="77"/>
      <c r="IV86" s="77"/>
      <c r="IW86" s="77"/>
      <c r="IX86" s="77"/>
      <c r="IY86" s="77"/>
      <c r="IZ86" s="77"/>
      <c r="JA86" s="77"/>
      <c r="JB86" s="77"/>
      <c r="JC86" s="77"/>
      <c r="JD86" s="77"/>
      <c r="JE86" s="77"/>
      <c r="JF86" s="77"/>
      <c r="JG86" s="77"/>
      <c r="JH86" s="77"/>
      <c r="JI86" s="77"/>
      <c r="JJ86" s="77"/>
      <c r="JK86" s="77"/>
      <c r="JL86" s="77"/>
      <c r="JM86" s="77"/>
      <c r="JN86" s="77"/>
      <c r="JO86" s="77"/>
      <c r="JP86" s="77"/>
      <c r="JQ86" s="77"/>
      <c r="JR86" s="77"/>
      <c r="JS86" s="77"/>
      <c r="JT86" s="77"/>
      <c r="JU86" s="77"/>
      <c r="JV86" s="77"/>
      <c r="JW86" s="77"/>
      <c r="JX86" s="77"/>
      <c r="JY86" s="77"/>
      <c r="JZ86" s="77"/>
      <c r="KA86" s="77"/>
      <c r="KB86" s="77"/>
      <c r="KC86" s="77"/>
      <c r="KD86" s="77"/>
      <c r="KE86" s="77"/>
      <c r="KF86" s="77"/>
      <c r="KG86" s="77"/>
      <c r="KH86" s="77"/>
      <c r="KI86" s="77"/>
      <c r="KJ86" s="77"/>
      <c r="KK86" s="77"/>
      <c r="KL86" s="77"/>
      <c r="KM86" s="77"/>
      <c r="KN86" s="77"/>
      <c r="KO86" s="77"/>
      <c r="KP86" s="77"/>
      <c r="KQ86" s="77"/>
      <c r="KR86" s="77"/>
      <c r="KS86" s="77"/>
      <c r="KT86" s="77"/>
      <c r="KU86" s="77"/>
      <c r="KV86" s="77"/>
      <c r="KW86" s="77"/>
      <c r="KX86" s="77"/>
      <c r="KY86" s="77"/>
      <c r="KZ86" s="77"/>
      <c r="LA86" s="77"/>
      <c r="LB86" s="77"/>
      <c r="LC86" s="77"/>
      <c r="LD86" s="77"/>
      <c r="LE86" s="77"/>
      <c r="LF86" s="77"/>
      <c r="LG86" s="77"/>
      <c r="LH86" s="77"/>
      <c r="LI86" s="77"/>
      <c r="LJ86" s="77"/>
      <c r="LK86" s="77"/>
      <c r="LL86" s="77"/>
      <c r="LM86" s="77"/>
      <c r="LN86" s="77"/>
      <c r="LO86" s="77"/>
      <c r="LP86" s="77"/>
      <c r="LQ86" s="77"/>
      <c r="LR86" s="77"/>
      <c r="LS86" s="77"/>
      <c r="LT86" s="77"/>
      <c r="LU86" s="77"/>
    </row>
    <row r="87" spans="1:333" ht="15.75" customHeight="1" x14ac:dyDescent="0.25">
      <c r="C87" s="34"/>
      <c r="D87" s="34"/>
      <c r="E87" s="53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34"/>
      <c r="GJ87" s="34"/>
      <c r="GK87" s="34"/>
      <c r="GL87" s="34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  <c r="HY87" s="34"/>
      <c r="HZ87" s="34"/>
      <c r="IA87" s="34"/>
      <c r="IB87" s="34"/>
      <c r="IC87" s="34"/>
      <c r="ID87" s="34"/>
      <c r="IE87" s="34"/>
      <c r="IF87" s="34"/>
      <c r="IG87" s="34"/>
      <c r="IH87" s="34"/>
      <c r="II87" s="34"/>
      <c r="IJ87" s="34"/>
      <c r="IK87" s="34"/>
      <c r="IL87" s="34"/>
      <c r="IM87" s="34"/>
      <c r="IN87" s="34"/>
      <c r="IO87" s="34"/>
      <c r="IP87" s="34"/>
      <c r="IQ87" s="34"/>
      <c r="IR87" s="34"/>
      <c r="IS87" s="34"/>
      <c r="IT87" s="34"/>
      <c r="IU87" s="34"/>
      <c r="IV87" s="34"/>
      <c r="IW87" s="34"/>
      <c r="IX87" s="34"/>
      <c r="IY87" s="34"/>
      <c r="IZ87" s="34"/>
      <c r="JA87" s="34"/>
      <c r="JB87" s="34"/>
      <c r="JC87" s="34"/>
      <c r="JD87" s="34"/>
      <c r="JE87" s="34"/>
      <c r="JF87" s="34"/>
      <c r="JG87" s="34"/>
      <c r="JH87" s="34"/>
      <c r="JI87" s="34"/>
      <c r="JJ87" s="34"/>
      <c r="JK87" s="34"/>
      <c r="JL87" s="34"/>
      <c r="JM87" s="34"/>
      <c r="JN87" s="34"/>
      <c r="JO87" s="34"/>
      <c r="JP87" s="34"/>
      <c r="JQ87" s="34"/>
      <c r="JR87" s="34"/>
      <c r="JS87" s="34"/>
      <c r="JT87" s="34"/>
      <c r="JU87" s="34"/>
      <c r="JV87" s="34"/>
      <c r="JW87" s="34"/>
      <c r="JX87" s="34"/>
      <c r="JY87" s="34"/>
      <c r="JZ87" s="34"/>
      <c r="KA87" s="34"/>
      <c r="KB87" s="34"/>
      <c r="KC87" s="34"/>
      <c r="KD87" s="34"/>
      <c r="KE87" s="34"/>
      <c r="KF87" s="34"/>
      <c r="KG87" s="34"/>
      <c r="KH87" s="34"/>
      <c r="KI87" s="34"/>
      <c r="KJ87" s="34"/>
      <c r="KK87" s="34"/>
      <c r="KL87" s="34"/>
      <c r="KM87" s="34"/>
      <c r="KN87" s="34"/>
      <c r="KO87" s="34"/>
      <c r="KP87" s="34"/>
      <c r="KQ87" s="34"/>
      <c r="KR87" s="34"/>
      <c r="KS87" s="34"/>
      <c r="KT87" s="34"/>
      <c r="KU87" s="34"/>
      <c r="KV87" s="34"/>
      <c r="KW87" s="34"/>
      <c r="KX87" s="34"/>
      <c r="KY87" s="34"/>
      <c r="KZ87" s="34"/>
      <c r="LA87" s="34"/>
      <c r="LB87" s="34"/>
      <c r="LC87" s="34"/>
      <c r="LD87" s="34"/>
      <c r="LE87" s="34"/>
      <c r="LF87" s="34"/>
      <c r="LG87" s="34"/>
      <c r="LH87" s="34"/>
      <c r="LI87" s="34"/>
      <c r="LJ87" s="34"/>
      <c r="LK87" s="34"/>
      <c r="LL87" s="34"/>
      <c r="LM87" s="34"/>
      <c r="LN87" s="34"/>
      <c r="LO87" s="34"/>
      <c r="LP87" s="34"/>
      <c r="LQ87" s="34"/>
      <c r="LR87" s="34"/>
      <c r="LS87" s="34"/>
      <c r="LT87" s="34"/>
      <c r="LU87" s="34"/>
    </row>
    <row r="88" spans="1:333" ht="15.75" customHeight="1" x14ac:dyDescent="0.25">
      <c r="C88" s="51" t="s">
        <v>23</v>
      </c>
      <c r="E88" s="56"/>
      <c r="F88" s="63">
        <f>F74+F79+F86</f>
        <v>0</v>
      </c>
      <c r="G88" s="63">
        <f t="shared" ref="G88:AO88" si="75">G74+G79+G86</f>
        <v>0</v>
      </c>
      <c r="H88" s="63">
        <f t="shared" si="75"/>
        <v>0</v>
      </c>
      <c r="I88" s="63">
        <f t="shared" si="75"/>
        <v>0</v>
      </c>
      <c r="J88" s="63">
        <f t="shared" si="75"/>
        <v>0</v>
      </c>
      <c r="K88" s="63">
        <f t="shared" si="75"/>
        <v>0</v>
      </c>
      <c r="L88" s="63">
        <f t="shared" si="75"/>
        <v>0</v>
      </c>
      <c r="M88" s="63">
        <f t="shared" si="75"/>
        <v>0</v>
      </c>
      <c r="N88" s="63">
        <f t="shared" si="75"/>
        <v>497128.80000000005</v>
      </c>
      <c r="O88" s="63">
        <f t="shared" si="75"/>
        <v>-821.59999999962747</v>
      </c>
      <c r="P88" s="63">
        <f t="shared" si="75"/>
        <v>408</v>
      </c>
      <c r="Q88" s="63">
        <f t="shared" si="75"/>
        <v>36444</v>
      </c>
      <c r="R88" s="63">
        <f t="shared" si="75"/>
        <v>28015.999999900348</v>
      </c>
      <c r="S88" s="63">
        <f t="shared" si="75"/>
        <v>3547276.9999998994</v>
      </c>
      <c r="T88" s="63">
        <f t="shared" si="75"/>
        <v>9429143.9999998994</v>
      </c>
      <c r="U88" s="63">
        <f t="shared" si="75"/>
        <v>7551239.9999999003</v>
      </c>
      <c r="V88" s="63">
        <f t="shared" si="75"/>
        <v>9929143.9999998901</v>
      </c>
      <c r="W88" s="63">
        <f t="shared" si="75"/>
        <v>9929143.9999998901</v>
      </c>
      <c r="X88" s="63">
        <f t="shared" si="75"/>
        <v>8051239.9999998901</v>
      </c>
      <c r="Y88" s="63">
        <f t="shared" si="75"/>
        <v>9929143.9999998901</v>
      </c>
      <c r="Z88" s="63">
        <f t="shared" si="75"/>
        <v>9929143.9999998901</v>
      </c>
      <c r="AA88" s="63">
        <f t="shared" si="75"/>
        <v>8051239.9999998901</v>
      </c>
      <c r="AB88" s="63">
        <f t="shared" si="75"/>
        <v>9929143.9999998901</v>
      </c>
      <c r="AC88" s="63">
        <f t="shared" si="75"/>
        <v>9929143.9999998901</v>
      </c>
      <c r="AD88" s="63">
        <f t="shared" si="75"/>
        <v>8051239.9999998901</v>
      </c>
      <c r="AE88" s="63">
        <f t="shared" si="75"/>
        <v>9929143.9999998901</v>
      </c>
      <c r="AF88" s="63">
        <f t="shared" si="75"/>
        <v>9929143.9999998901</v>
      </c>
      <c r="AG88" s="63">
        <f t="shared" si="75"/>
        <v>8051239.9999998901</v>
      </c>
      <c r="AH88" s="63">
        <f t="shared" si="75"/>
        <v>9929143.9999998901</v>
      </c>
      <c r="AI88" s="63">
        <f t="shared" si="75"/>
        <v>9929143.9999998901</v>
      </c>
      <c r="AJ88" s="63">
        <f t="shared" si="75"/>
        <v>8051239.9999998901</v>
      </c>
      <c r="AK88" s="63">
        <f t="shared" si="75"/>
        <v>9929143.9999998901</v>
      </c>
      <c r="AL88" s="63">
        <f t="shared" si="75"/>
        <v>9929143.9999998901</v>
      </c>
      <c r="AM88" s="63">
        <f t="shared" si="75"/>
        <v>8051239.9999998901</v>
      </c>
      <c r="AN88" s="63">
        <f t="shared" si="75"/>
        <v>9929143.9999998901</v>
      </c>
      <c r="AO88" s="63">
        <f t="shared" si="75"/>
        <v>9929143.9999998901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  <c r="BX88" s="78"/>
      <c r="BY88" s="78"/>
      <c r="BZ88" s="78"/>
      <c r="CA88" s="78"/>
      <c r="CB88" s="78"/>
      <c r="CC88" s="78"/>
      <c r="CD88" s="78"/>
      <c r="CE88" s="78"/>
      <c r="CF88" s="78"/>
      <c r="CG88" s="78"/>
      <c r="CH88" s="78"/>
      <c r="CI88" s="78"/>
      <c r="CJ88" s="78"/>
      <c r="CK88" s="78"/>
      <c r="CL88" s="78"/>
      <c r="CM88" s="78"/>
      <c r="CN88" s="78"/>
      <c r="CO88" s="78"/>
      <c r="CP88" s="78"/>
      <c r="CQ88" s="78"/>
      <c r="CR88" s="78"/>
      <c r="CS88" s="78"/>
      <c r="CT88" s="78"/>
      <c r="CU88" s="78"/>
      <c r="CV88" s="78"/>
      <c r="CW88" s="78"/>
      <c r="CX88" s="78"/>
      <c r="CY88" s="78"/>
      <c r="CZ88" s="78"/>
      <c r="DA88" s="78"/>
      <c r="DB88" s="78"/>
      <c r="DC88" s="78"/>
      <c r="DD88" s="78"/>
      <c r="DE88" s="78"/>
      <c r="DF88" s="78"/>
      <c r="DG88" s="78"/>
      <c r="DH88" s="78"/>
      <c r="DI88" s="78"/>
      <c r="DJ88" s="78"/>
      <c r="DK88" s="78"/>
      <c r="DL88" s="78"/>
      <c r="DM88" s="78"/>
      <c r="DN88" s="78"/>
      <c r="DO88" s="78"/>
      <c r="DP88" s="78"/>
      <c r="DQ88" s="78"/>
      <c r="DR88" s="78"/>
      <c r="DS88" s="78"/>
      <c r="DT88" s="78"/>
      <c r="DU88" s="78"/>
      <c r="DV88" s="78"/>
      <c r="DW88" s="78"/>
      <c r="DX88" s="78"/>
      <c r="DY88" s="78"/>
      <c r="DZ88" s="78"/>
      <c r="EA88" s="78"/>
      <c r="EB88" s="78"/>
      <c r="EC88" s="78"/>
      <c r="ED88" s="78"/>
      <c r="EE88" s="78"/>
      <c r="EF88" s="78"/>
      <c r="EG88" s="78"/>
      <c r="EH88" s="78"/>
      <c r="EI88" s="78"/>
      <c r="EJ88" s="78"/>
      <c r="EK88" s="78"/>
      <c r="EL88" s="78"/>
      <c r="EM88" s="78"/>
      <c r="EN88" s="78"/>
      <c r="EO88" s="78"/>
      <c r="EP88" s="78"/>
      <c r="EQ88" s="78"/>
      <c r="ER88" s="78"/>
      <c r="ES88" s="78"/>
      <c r="ET88" s="78"/>
      <c r="EU88" s="78"/>
      <c r="EV88" s="78"/>
      <c r="EW88" s="78"/>
      <c r="EX88" s="78"/>
      <c r="EY88" s="78"/>
      <c r="EZ88" s="78"/>
      <c r="FA88" s="78"/>
      <c r="FB88" s="78"/>
      <c r="FC88" s="78"/>
      <c r="FD88" s="78"/>
      <c r="FE88" s="78"/>
      <c r="FF88" s="78"/>
      <c r="FG88" s="78"/>
      <c r="FH88" s="78"/>
      <c r="FI88" s="78"/>
      <c r="FJ88" s="78"/>
      <c r="FK88" s="78"/>
      <c r="FL88" s="78"/>
      <c r="FM88" s="78"/>
      <c r="FN88" s="78"/>
      <c r="FO88" s="78"/>
      <c r="FP88" s="78"/>
      <c r="FQ88" s="78"/>
      <c r="FR88" s="78"/>
      <c r="FS88" s="78"/>
      <c r="FT88" s="78"/>
      <c r="FU88" s="78"/>
      <c r="FV88" s="78"/>
      <c r="FW88" s="78"/>
      <c r="FX88" s="78"/>
      <c r="FY88" s="78"/>
      <c r="FZ88" s="78"/>
      <c r="GA88" s="78"/>
      <c r="GB88" s="78"/>
      <c r="GC88" s="78"/>
      <c r="GD88" s="78"/>
      <c r="GE88" s="78"/>
      <c r="GF88" s="78"/>
      <c r="GG88" s="78"/>
      <c r="GH88" s="78"/>
      <c r="GI88" s="78"/>
      <c r="GJ88" s="78"/>
      <c r="GK88" s="78"/>
      <c r="GL88" s="78"/>
      <c r="GM88" s="78"/>
      <c r="GN88" s="78"/>
      <c r="GO88" s="78"/>
      <c r="GP88" s="78"/>
      <c r="GQ88" s="78"/>
      <c r="GR88" s="78"/>
      <c r="GS88" s="78"/>
      <c r="GT88" s="78"/>
      <c r="GU88" s="78"/>
      <c r="GV88" s="78"/>
      <c r="GW88" s="78"/>
      <c r="GX88" s="78"/>
      <c r="GY88" s="78"/>
      <c r="GZ88" s="78"/>
      <c r="HA88" s="78"/>
      <c r="HB88" s="78"/>
      <c r="HC88" s="78"/>
      <c r="HD88" s="78"/>
      <c r="HE88" s="78"/>
      <c r="HF88" s="78"/>
      <c r="HG88" s="78"/>
      <c r="HH88" s="78"/>
      <c r="HI88" s="78"/>
      <c r="HJ88" s="78"/>
      <c r="HK88" s="78"/>
      <c r="HL88" s="78"/>
      <c r="HM88" s="78"/>
      <c r="HN88" s="78"/>
      <c r="HO88" s="78"/>
      <c r="HP88" s="78"/>
      <c r="HQ88" s="78"/>
      <c r="HR88" s="78"/>
      <c r="HS88" s="78"/>
      <c r="HT88" s="78"/>
      <c r="HU88" s="78"/>
      <c r="HV88" s="78"/>
      <c r="HW88" s="78"/>
      <c r="HX88" s="78"/>
      <c r="HY88" s="78"/>
      <c r="HZ88" s="78"/>
      <c r="IA88" s="78"/>
      <c r="IB88" s="78"/>
      <c r="IC88" s="78"/>
      <c r="ID88" s="78"/>
      <c r="IE88" s="78"/>
      <c r="IF88" s="78"/>
      <c r="IG88" s="78"/>
      <c r="IH88" s="78"/>
      <c r="II88" s="78"/>
      <c r="IJ88" s="78"/>
      <c r="IK88" s="78"/>
      <c r="IL88" s="78"/>
      <c r="IM88" s="78"/>
      <c r="IN88" s="78"/>
      <c r="IO88" s="78"/>
      <c r="IP88" s="78"/>
      <c r="IQ88" s="78"/>
      <c r="IR88" s="78"/>
      <c r="IS88" s="78"/>
      <c r="IT88" s="78"/>
      <c r="IU88" s="78"/>
      <c r="IV88" s="78"/>
      <c r="IW88" s="78"/>
      <c r="IX88" s="78"/>
      <c r="IY88" s="78"/>
      <c r="IZ88" s="78"/>
      <c r="JA88" s="78"/>
      <c r="JB88" s="78"/>
      <c r="JC88" s="78"/>
      <c r="JD88" s="78"/>
      <c r="JE88" s="78"/>
      <c r="JF88" s="78"/>
      <c r="JG88" s="78"/>
      <c r="JH88" s="78"/>
      <c r="JI88" s="78"/>
      <c r="JJ88" s="78"/>
      <c r="JK88" s="78"/>
      <c r="JL88" s="78"/>
      <c r="JM88" s="78"/>
      <c r="JN88" s="78"/>
      <c r="JO88" s="78"/>
      <c r="JP88" s="78"/>
      <c r="JQ88" s="78"/>
      <c r="JR88" s="78"/>
      <c r="JS88" s="78"/>
      <c r="JT88" s="78"/>
      <c r="JU88" s="78"/>
      <c r="JV88" s="78"/>
      <c r="JW88" s="78"/>
      <c r="JX88" s="78"/>
      <c r="JY88" s="78"/>
      <c r="JZ88" s="78"/>
      <c r="KA88" s="78"/>
      <c r="KB88" s="78"/>
      <c r="KC88" s="78"/>
      <c r="KD88" s="78"/>
      <c r="KE88" s="78"/>
      <c r="KF88" s="78"/>
      <c r="KG88" s="78"/>
      <c r="KH88" s="78"/>
      <c r="KI88" s="78"/>
      <c r="KJ88" s="78"/>
      <c r="KK88" s="78"/>
      <c r="KL88" s="78"/>
      <c r="KM88" s="78"/>
      <c r="KN88" s="78"/>
      <c r="KO88" s="78"/>
      <c r="KP88" s="78"/>
      <c r="KQ88" s="78"/>
      <c r="KR88" s="78"/>
      <c r="KS88" s="78"/>
      <c r="KT88" s="78"/>
      <c r="KU88" s="78"/>
      <c r="KV88" s="78"/>
      <c r="KW88" s="78"/>
      <c r="KX88" s="78"/>
      <c r="KY88" s="78"/>
      <c r="KZ88" s="78"/>
      <c r="LA88" s="78"/>
      <c r="LB88" s="78"/>
      <c r="LC88" s="78"/>
      <c r="LD88" s="78"/>
      <c r="LE88" s="78"/>
      <c r="LF88" s="78"/>
      <c r="LG88" s="78"/>
      <c r="LH88" s="78"/>
      <c r="LI88" s="78"/>
      <c r="LJ88" s="78"/>
      <c r="LK88" s="78"/>
      <c r="LL88" s="78"/>
      <c r="LM88" s="78"/>
      <c r="LN88" s="78"/>
      <c r="LO88" s="78"/>
      <c r="LP88" s="78"/>
      <c r="LQ88" s="78"/>
      <c r="LR88" s="78"/>
      <c r="LS88" s="78"/>
      <c r="LT88" s="78"/>
      <c r="LU88" s="78"/>
    </row>
    <row r="89" spans="1:333" ht="15.75" customHeight="1" x14ac:dyDescent="0.25">
      <c r="E89" s="44"/>
      <c r="F89" s="34"/>
      <c r="G89" s="34"/>
      <c r="H89" s="34"/>
      <c r="I89" s="82"/>
      <c r="J89" s="82"/>
      <c r="K89" s="82"/>
      <c r="L89" s="82"/>
      <c r="M89" s="82"/>
      <c r="N89" s="82"/>
      <c r="O89" s="82"/>
      <c r="P89" s="82"/>
      <c r="Q89" s="82"/>
      <c r="R89" s="34"/>
      <c r="S89" s="82"/>
      <c r="T89" s="34"/>
      <c r="U89" s="34"/>
      <c r="V89" s="34"/>
      <c r="W89" s="34"/>
      <c r="X89" s="82"/>
      <c r="Y89" s="82"/>
      <c r="Z89" s="82"/>
      <c r="AA89" s="82"/>
      <c r="AB89" s="82"/>
      <c r="AC89" s="82"/>
      <c r="AD89" s="82"/>
      <c r="AE89" s="82"/>
      <c r="AF89" s="82"/>
      <c r="AG89" s="34"/>
      <c r="AH89" s="82"/>
      <c r="AI89" s="34"/>
      <c r="AJ89" s="34"/>
      <c r="AK89" s="34"/>
      <c r="AL89" s="34"/>
      <c r="AM89" s="82"/>
      <c r="AN89" s="82"/>
      <c r="AO89" s="82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3"/>
      <c r="CB89" s="83"/>
      <c r="CC89" s="83"/>
      <c r="CD89" s="83"/>
      <c r="CE89" s="83"/>
      <c r="CF89" s="83"/>
      <c r="CG89" s="83"/>
      <c r="CH89" s="83"/>
      <c r="CI89" s="83"/>
      <c r="CJ89" s="83"/>
      <c r="CK89" s="83"/>
      <c r="CL89" s="83"/>
      <c r="CM89" s="83"/>
      <c r="CN89" s="83"/>
      <c r="CO89" s="83"/>
      <c r="CP89" s="83"/>
      <c r="CQ89" s="83"/>
      <c r="CR89" s="83"/>
      <c r="CS89" s="83"/>
      <c r="CT89" s="83"/>
      <c r="CU89" s="83"/>
      <c r="CV89" s="83"/>
      <c r="CW89" s="83"/>
      <c r="CX89" s="83"/>
      <c r="CY89" s="83"/>
      <c r="CZ89" s="83"/>
      <c r="DA89" s="83"/>
      <c r="DB89" s="83"/>
      <c r="DC89" s="83"/>
      <c r="DD89" s="83"/>
      <c r="DE89" s="83"/>
      <c r="DF89" s="83"/>
      <c r="DG89" s="83"/>
      <c r="DH89" s="83"/>
      <c r="DI89" s="83"/>
      <c r="DJ89" s="83"/>
      <c r="DK89" s="83"/>
      <c r="DL89" s="83"/>
      <c r="DM89" s="83"/>
      <c r="DN89" s="83"/>
      <c r="DO89" s="83"/>
      <c r="DP89" s="83"/>
      <c r="DQ89" s="83"/>
      <c r="DR89" s="83"/>
      <c r="DS89" s="83"/>
      <c r="DT89" s="83"/>
      <c r="DU89" s="83"/>
      <c r="DV89" s="83"/>
      <c r="DW89" s="83"/>
      <c r="DX89" s="83"/>
      <c r="DY89" s="83"/>
      <c r="DZ89" s="83"/>
      <c r="EA89" s="83"/>
      <c r="EB89" s="83"/>
      <c r="EC89" s="83"/>
      <c r="ED89" s="83"/>
      <c r="EE89" s="83"/>
      <c r="EF89" s="83"/>
      <c r="EG89" s="83"/>
      <c r="EH89" s="83"/>
      <c r="EI89" s="83"/>
      <c r="EJ89" s="83"/>
      <c r="EK89" s="83"/>
      <c r="EL89" s="83"/>
      <c r="EM89" s="83"/>
      <c r="EN89" s="83"/>
      <c r="EO89" s="83"/>
      <c r="EP89" s="83"/>
      <c r="EQ89" s="83"/>
      <c r="ER89" s="83"/>
      <c r="ES89" s="83"/>
      <c r="ET89" s="83"/>
      <c r="EU89" s="83"/>
      <c r="EV89" s="83"/>
      <c r="EW89" s="83"/>
      <c r="EX89" s="83"/>
      <c r="EY89" s="83"/>
      <c r="EZ89" s="83"/>
      <c r="FA89" s="83"/>
      <c r="FB89" s="83"/>
      <c r="FC89" s="83"/>
      <c r="FD89" s="83"/>
      <c r="FE89" s="83"/>
      <c r="FF89" s="83"/>
      <c r="FG89" s="83"/>
      <c r="FH89" s="83"/>
      <c r="FI89" s="83"/>
      <c r="FJ89" s="83"/>
      <c r="FK89" s="83"/>
      <c r="FL89" s="83"/>
      <c r="FM89" s="83"/>
      <c r="FN89" s="83"/>
      <c r="FO89" s="83"/>
      <c r="FP89" s="83"/>
      <c r="FQ89" s="83"/>
      <c r="FR89" s="83"/>
      <c r="FS89" s="83"/>
      <c r="FT89" s="83"/>
      <c r="FU89" s="83"/>
      <c r="FV89" s="83"/>
      <c r="FW89" s="83"/>
      <c r="FX89" s="83"/>
      <c r="FY89" s="83"/>
      <c r="FZ89" s="83"/>
      <c r="GA89" s="83"/>
      <c r="GB89" s="83"/>
      <c r="GC89" s="83"/>
      <c r="GD89" s="83"/>
      <c r="GE89" s="83"/>
      <c r="GF89" s="83"/>
      <c r="GG89" s="83"/>
      <c r="GH89" s="83"/>
      <c r="GI89" s="83"/>
      <c r="GJ89" s="83"/>
      <c r="GK89" s="83"/>
      <c r="GL89" s="83"/>
      <c r="GM89" s="83"/>
      <c r="GN89" s="83"/>
      <c r="GO89" s="83"/>
      <c r="GP89" s="83"/>
      <c r="GQ89" s="83"/>
      <c r="GR89" s="83"/>
      <c r="GS89" s="83"/>
      <c r="GT89" s="83"/>
      <c r="GU89" s="83"/>
      <c r="GV89" s="83"/>
      <c r="GW89" s="83"/>
      <c r="GX89" s="83"/>
      <c r="GY89" s="83"/>
      <c r="GZ89" s="83"/>
      <c r="HA89" s="83"/>
      <c r="HB89" s="83"/>
      <c r="HC89" s="83"/>
      <c r="HD89" s="83"/>
      <c r="HE89" s="83"/>
      <c r="HF89" s="83"/>
      <c r="HG89" s="83"/>
      <c r="HH89" s="83"/>
      <c r="HI89" s="83"/>
      <c r="HJ89" s="83"/>
      <c r="HK89" s="83"/>
      <c r="HL89" s="83"/>
      <c r="HM89" s="83"/>
      <c r="HN89" s="83"/>
      <c r="HO89" s="83"/>
      <c r="HP89" s="83"/>
      <c r="HQ89" s="83"/>
      <c r="HR89" s="83"/>
      <c r="HS89" s="83"/>
      <c r="HT89" s="83"/>
      <c r="HU89" s="83"/>
      <c r="HV89" s="83"/>
      <c r="HW89" s="83"/>
      <c r="HX89" s="83"/>
      <c r="HY89" s="83"/>
      <c r="HZ89" s="83"/>
      <c r="IA89" s="83"/>
      <c r="IB89" s="83"/>
      <c r="IC89" s="83"/>
      <c r="ID89" s="83"/>
      <c r="IE89" s="83"/>
      <c r="IF89" s="83"/>
      <c r="IG89" s="83"/>
      <c r="IH89" s="83"/>
      <c r="II89" s="83"/>
      <c r="IJ89" s="83"/>
      <c r="IK89" s="83"/>
      <c r="IL89" s="83"/>
      <c r="IM89" s="83"/>
      <c r="IN89" s="83"/>
      <c r="IO89" s="83"/>
      <c r="IP89" s="83"/>
      <c r="IQ89" s="83"/>
      <c r="IR89" s="83"/>
      <c r="IS89" s="83"/>
      <c r="IT89" s="83"/>
      <c r="IU89" s="83"/>
      <c r="IV89" s="83"/>
      <c r="IW89" s="83"/>
      <c r="IX89" s="83"/>
      <c r="IY89" s="83"/>
      <c r="IZ89" s="83"/>
      <c r="JA89" s="83"/>
      <c r="JB89" s="83"/>
      <c r="JC89" s="83"/>
      <c r="JD89" s="83"/>
      <c r="JE89" s="83"/>
      <c r="JF89" s="83"/>
      <c r="JG89" s="83"/>
      <c r="JH89" s="83"/>
      <c r="JI89" s="83"/>
      <c r="JJ89" s="83"/>
      <c r="JK89" s="83"/>
      <c r="JL89" s="83"/>
      <c r="JM89" s="83"/>
      <c r="JN89" s="83"/>
      <c r="JO89" s="83"/>
      <c r="JP89" s="83"/>
      <c r="JQ89" s="83"/>
      <c r="JR89" s="83"/>
      <c r="JS89" s="83"/>
      <c r="JT89" s="83"/>
      <c r="JU89" s="83"/>
      <c r="JV89" s="83"/>
      <c r="JW89" s="83"/>
      <c r="JX89" s="83"/>
      <c r="JY89" s="83"/>
      <c r="JZ89" s="83"/>
      <c r="KA89" s="83"/>
      <c r="KB89" s="83"/>
      <c r="KC89" s="83"/>
      <c r="KD89" s="83"/>
      <c r="KE89" s="83"/>
      <c r="KF89" s="83"/>
      <c r="KG89" s="83"/>
      <c r="KH89" s="83"/>
      <c r="KI89" s="83"/>
      <c r="KJ89" s="83"/>
      <c r="KK89" s="83"/>
      <c r="KL89" s="83"/>
      <c r="KM89" s="83"/>
      <c r="KN89" s="83"/>
      <c r="KO89" s="83"/>
      <c r="KP89" s="83"/>
      <c r="KQ89" s="83"/>
      <c r="KR89" s="83"/>
      <c r="KS89" s="83"/>
      <c r="KT89" s="83"/>
      <c r="KU89" s="83"/>
      <c r="KV89" s="83"/>
      <c r="KW89" s="83"/>
      <c r="KX89" s="83"/>
      <c r="KY89" s="83"/>
      <c r="KZ89" s="83"/>
      <c r="LA89" s="83"/>
      <c r="LB89" s="83"/>
      <c r="LC89" s="83"/>
      <c r="LD89" s="83"/>
      <c r="LE89" s="83"/>
      <c r="LF89" s="83"/>
      <c r="LG89" s="83"/>
      <c r="LH89" s="83"/>
      <c r="LI89" s="83"/>
      <c r="LJ89" s="83"/>
      <c r="LK89" s="83"/>
      <c r="LL89" s="83"/>
      <c r="LM89" s="83"/>
      <c r="LN89" s="83"/>
      <c r="LO89" s="83"/>
      <c r="LP89" s="83"/>
      <c r="LQ89" s="83"/>
      <c r="LR89" s="83"/>
      <c r="LS89" s="83"/>
      <c r="LT89" s="83"/>
      <c r="LU89" s="83"/>
    </row>
    <row r="90" spans="1:333" ht="15.75" customHeight="1" x14ac:dyDescent="0.25">
      <c r="C90" s="51" t="s">
        <v>24</v>
      </c>
      <c r="E90" s="4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</row>
    <row r="91" spans="1:333" ht="15.75" customHeight="1" x14ac:dyDescent="0.25">
      <c r="D91" s="42" t="s">
        <v>25</v>
      </c>
      <c r="E91" s="53"/>
      <c r="F91" s="54">
        <v>0</v>
      </c>
      <c r="G91" s="54">
        <f t="shared" ref="G91" si="76">F93</f>
        <v>0</v>
      </c>
      <c r="H91" s="54">
        <f t="shared" ref="H91" si="77">G93</f>
        <v>0</v>
      </c>
      <c r="I91" s="54">
        <f t="shared" ref="I91" si="78">H93</f>
        <v>0</v>
      </c>
      <c r="J91" s="54">
        <f t="shared" ref="J91" si="79">I93</f>
        <v>0</v>
      </c>
      <c r="K91" s="54">
        <f t="shared" ref="K91" si="80">J93</f>
        <v>0</v>
      </c>
      <c r="L91" s="54">
        <f t="shared" ref="L91" si="81">K93</f>
        <v>0</v>
      </c>
      <c r="M91" s="54">
        <f t="shared" ref="M91" si="82">L93</f>
        <v>0</v>
      </c>
      <c r="N91" s="54">
        <f t="shared" ref="N91" si="83">M93</f>
        <v>0</v>
      </c>
      <c r="O91" s="54">
        <f t="shared" ref="O91" si="84">N93</f>
        <v>497128.80000000005</v>
      </c>
      <c r="P91" s="54">
        <f t="shared" ref="P91" si="85">O93</f>
        <v>496307.20000000042</v>
      </c>
      <c r="Q91" s="54">
        <f t="shared" ref="Q91" si="86">P93</f>
        <v>496715.20000000042</v>
      </c>
      <c r="R91" s="54">
        <f t="shared" ref="R91" si="87">Q93</f>
        <v>533159.20000000042</v>
      </c>
      <c r="S91" s="54">
        <f t="shared" ref="S91" si="88">R93</f>
        <v>561175.19999990077</v>
      </c>
      <c r="T91" s="54">
        <f t="shared" ref="T91" si="89">S93</f>
        <v>4108452.1999998</v>
      </c>
      <c r="U91" s="54">
        <f t="shared" ref="U91" si="90">T93</f>
        <v>13537596.199999699</v>
      </c>
      <c r="V91" s="54">
        <f t="shared" ref="V91" si="91">U93</f>
        <v>21088836.199999601</v>
      </c>
      <c r="W91" s="54">
        <f t="shared" ref="W91" si="92">V93</f>
        <v>31017980.199999489</v>
      </c>
      <c r="X91" s="54">
        <f t="shared" ref="X91" si="93">W93</f>
        <v>40947124.199999377</v>
      </c>
      <c r="Y91" s="54">
        <f t="shared" ref="Y91" si="94">X93</f>
        <v>48998364.199999265</v>
      </c>
      <c r="Z91" s="54">
        <f t="shared" ref="Z91" si="95">Y93</f>
        <v>58927508.199999154</v>
      </c>
      <c r="AA91" s="54">
        <f t="shared" ref="AA91" si="96">Z93</f>
        <v>68856652.199999049</v>
      </c>
      <c r="AB91" s="54">
        <f t="shared" ref="AB91" si="97">AA93</f>
        <v>76907892.199998945</v>
      </c>
      <c r="AC91" s="54">
        <f t="shared" ref="AC91" si="98">AB93</f>
        <v>86837036.199998841</v>
      </c>
      <c r="AD91" s="54">
        <f t="shared" ref="AD91" si="99">AC93</f>
        <v>96766180.199998736</v>
      </c>
      <c r="AE91" s="54">
        <f t="shared" ref="AE91" si="100">AD93</f>
        <v>104817420.19999863</v>
      </c>
      <c r="AF91" s="54">
        <f t="shared" ref="AF91" si="101">AE93</f>
        <v>114746564.19999853</v>
      </c>
      <c r="AG91" s="54">
        <f t="shared" ref="AG91" si="102">AF93</f>
        <v>124675708.19999842</v>
      </c>
      <c r="AH91" s="54">
        <f t="shared" ref="AH91" si="103">AG93</f>
        <v>132726948.19999832</v>
      </c>
      <c r="AI91" s="54">
        <f t="shared" ref="AI91" si="104">AH93</f>
        <v>142656092.1999982</v>
      </c>
      <c r="AJ91" s="54">
        <f t="shared" ref="AJ91" si="105">AI93</f>
        <v>152585236.19999808</v>
      </c>
      <c r="AK91" s="54">
        <f t="shared" ref="AK91" si="106">AJ93</f>
        <v>160636476.19999796</v>
      </c>
      <c r="AL91" s="54">
        <f t="shared" ref="AL91" si="107">AK93</f>
        <v>170565620.19999784</v>
      </c>
      <c r="AM91" s="54">
        <f t="shared" ref="AM91" si="108">AL93</f>
        <v>180494764.19999772</v>
      </c>
      <c r="AN91" s="54">
        <f t="shared" ref="AN91" si="109">AM93</f>
        <v>188546004.1999976</v>
      </c>
      <c r="AO91" s="54">
        <f t="shared" ref="AO91" si="110">AN93</f>
        <v>198475148.19999748</v>
      </c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83"/>
      <c r="BS91" s="83"/>
      <c r="BT91" s="83"/>
      <c r="BU91" s="83"/>
      <c r="BV91" s="83"/>
      <c r="BW91" s="83"/>
      <c r="BX91" s="83"/>
      <c r="BY91" s="83"/>
      <c r="BZ91" s="83"/>
      <c r="CA91" s="83"/>
      <c r="CB91" s="83"/>
      <c r="CC91" s="83"/>
      <c r="CD91" s="83"/>
      <c r="CE91" s="83"/>
      <c r="CF91" s="83"/>
      <c r="CG91" s="83"/>
      <c r="CH91" s="83"/>
      <c r="CI91" s="83"/>
      <c r="CJ91" s="83"/>
      <c r="CK91" s="83"/>
      <c r="CL91" s="83"/>
      <c r="CM91" s="83"/>
      <c r="CN91" s="83"/>
      <c r="CO91" s="83"/>
      <c r="CP91" s="83"/>
      <c r="CQ91" s="83"/>
      <c r="CR91" s="83"/>
      <c r="CS91" s="83"/>
      <c r="CT91" s="83"/>
      <c r="CU91" s="83"/>
      <c r="CV91" s="83"/>
      <c r="CW91" s="83"/>
      <c r="CX91" s="83"/>
      <c r="CY91" s="83"/>
      <c r="CZ91" s="83"/>
      <c r="DA91" s="83"/>
      <c r="DB91" s="83"/>
      <c r="DC91" s="83"/>
      <c r="DD91" s="83"/>
      <c r="DE91" s="83"/>
      <c r="DF91" s="83"/>
      <c r="DG91" s="83"/>
      <c r="DH91" s="83"/>
      <c r="DI91" s="83"/>
      <c r="DJ91" s="83"/>
      <c r="DK91" s="83"/>
      <c r="DL91" s="83"/>
      <c r="DM91" s="83"/>
      <c r="DN91" s="83"/>
      <c r="DO91" s="83"/>
      <c r="DP91" s="83"/>
      <c r="DQ91" s="83"/>
      <c r="DR91" s="83"/>
      <c r="DS91" s="83"/>
      <c r="DT91" s="83"/>
      <c r="DU91" s="83"/>
      <c r="DV91" s="83"/>
      <c r="DW91" s="83"/>
      <c r="DX91" s="83"/>
      <c r="DY91" s="83"/>
      <c r="DZ91" s="83"/>
      <c r="EA91" s="83"/>
      <c r="EB91" s="83"/>
      <c r="EC91" s="83"/>
      <c r="ED91" s="83"/>
      <c r="EE91" s="83"/>
      <c r="EF91" s="83"/>
      <c r="EG91" s="83"/>
      <c r="EH91" s="83"/>
      <c r="EI91" s="83"/>
      <c r="EJ91" s="83"/>
      <c r="EK91" s="83"/>
      <c r="EL91" s="83"/>
      <c r="EM91" s="83"/>
      <c r="EN91" s="83"/>
      <c r="EO91" s="83"/>
      <c r="EP91" s="83"/>
      <c r="EQ91" s="83"/>
      <c r="ER91" s="83"/>
      <c r="ES91" s="83"/>
      <c r="ET91" s="83"/>
      <c r="EU91" s="83"/>
      <c r="EV91" s="83"/>
      <c r="EW91" s="83"/>
      <c r="EX91" s="83"/>
      <c r="EY91" s="83"/>
      <c r="EZ91" s="83"/>
      <c r="FA91" s="83"/>
      <c r="FB91" s="83"/>
      <c r="FC91" s="83"/>
      <c r="FD91" s="83"/>
      <c r="FE91" s="83"/>
      <c r="FF91" s="83"/>
      <c r="FG91" s="83"/>
      <c r="FH91" s="83"/>
      <c r="FI91" s="83"/>
      <c r="FJ91" s="83"/>
      <c r="FK91" s="83"/>
      <c r="FL91" s="83"/>
      <c r="FM91" s="83"/>
      <c r="FN91" s="83"/>
      <c r="FO91" s="83"/>
      <c r="FP91" s="83"/>
      <c r="FQ91" s="83"/>
      <c r="FR91" s="83"/>
      <c r="FS91" s="83"/>
      <c r="FT91" s="83"/>
      <c r="FU91" s="83"/>
      <c r="FV91" s="83"/>
      <c r="FW91" s="83"/>
      <c r="FX91" s="83"/>
      <c r="FY91" s="83"/>
      <c r="FZ91" s="83"/>
      <c r="GA91" s="83"/>
      <c r="GB91" s="83"/>
      <c r="GC91" s="83"/>
      <c r="GD91" s="83"/>
      <c r="GE91" s="83"/>
      <c r="GF91" s="83"/>
      <c r="GG91" s="83"/>
      <c r="GH91" s="83"/>
      <c r="GI91" s="83"/>
      <c r="GJ91" s="83"/>
      <c r="GK91" s="83"/>
      <c r="GL91" s="83"/>
      <c r="GM91" s="83"/>
      <c r="GN91" s="83"/>
      <c r="GO91" s="83"/>
      <c r="GP91" s="83"/>
      <c r="GQ91" s="83"/>
      <c r="GR91" s="83"/>
      <c r="GS91" s="83"/>
      <c r="GT91" s="83"/>
      <c r="GU91" s="83"/>
      <c r="GV91" s="83"/>
      <c r="GW91" s="83"/>
      <c r="GX91" s="83"/>
      <c r="GY91" s="83"/>
      <c r="GZ91" s="83"/>
      <c r="HA91" s="83"/>
      <c r="HB91" s="83"/>
      <c r="HC91" s="83"/>
      <c r="HD91" s="83"/>
      <c r="HE91" s="83"/>
      <c r="HF91" s="83"/>
      <c r="HG91" s="83"/>
      <c r="HH91" s="83"/>
      <c r="HI91" s="83"/>
      <c r="HJ91" s="83"/>
      <c r="HK91" s="83"/>
      <c r="HL91" s="83"/>
      <c r="HM91" s="83"/>
      <c r="HN91" s="83"/>
      <c r="HO91" s="83"/>
      <c r="HP91" s="83"/>
      <c r="HQ91" s="83"/>
      <c r="HR91" s="83"/>
      <c r="HS91" s="83"/>
      <c r="HT91" s="83"/>
      <c r="HU91" s="83"/>
      <c r="HV91" s="83"/>
      <c r="HW91" s="83"/>
      <c r="HX91" s="83"/>
      <c r="HY91" s="83"/>
      <c r="HZ91" s="83"/>
      <c r="IA91" s="83"/>
      <c r="IB91" s="83"/>
      <c r="IC91" s="83"/>
      <c r="ID91" s="83"/>
      <c r="IE91" s="83"/>
      <c r="IF91" s="83"/>
      <c r="IG91" s="83"/>
      <c r="IH91" s="83"/>
      <c r="II91" s="83"/>
      <c r="IJ91" s="83"/>
      <c r="IK91" s="83"/>
      <c r="IL91" s="83"/>
      <c r="IM91" s="83"/>
      <c r="IN91" s="83"/>
      <c r="IO91" s="83"/>
      <c r="IP91" s="83"/>
      <c r="IQ91" s="83"/>
      <c r="IR91" s="83"/>
      <c r="IS91" s="83"/>
      <c r="IT91" s="83"/>
      <c r="IU91" s="83"/>
      <c r="IV91" s="83"/>
      <c r="IW91" s="83"/>
      <c r="IX91" s="83"/>
      <c r="IY91" s="83"/>
      <c r="IZ91" s="83"/>
      <c r="JA91" s="83"/>
      <c r="JB91" s="83"/>
      <c r="JC91" s="83"/>
      <c r="JD91" s="83"/>
      <c r="JE91" s="83"/>
      <c r="JF91" s="83"/>
      <c r="JG91" s="83"/>
      <c r="JH91" s="83"/>
      <c r="JI91" s="83"/>
      <c r="JJ91" s="83"/>
      <c r="JK91" s="83"/>
      <c r="JL91" s="83"/>
      <c r="JM91" s="83"/>
      <c r="JN91" s="83"/>
      <c r="JO91" s="83"/>
      <c r="JP91" s="83"/>
      <c r="JQ91" s="83"/>
      <c r="JR91" s="83"/>
      <c r="JS91" s="83"/>
      <c r="JT91" s="83"/>
      <c r="JU91" s="83"/>
      <c r="JV91" s="83"/>
      <c r="JW91" s="83"/>
      <c r="JX91" s="83"/>
      <c r="JY91" s="83"/>
      <c r="JZ91" s="83"/>
      <c r="KA91" s="83"/>
      <c r="KB91" s="83"/>
      <c r="KC91" s="83"/>
      <c r="KD91" s="83"/>
      <c r="KE91" s="83"/>
      <c r="KF91" s="83"/>
      <c r="KG91" s="83"/>
      <c r="KH91" s="83"/>
      <c r="KI91" s="83"/>
      <c r="KJ91" s="83"/>
      <c r="KK91" s="83"/>
      <c r="KL91" s="83"/>
      <c r="KM91" s="83"/>
      <c r="KN91" s="83"/>
      <c r="KO91" s="83"/>
      <c r="KP91" s="83"/>
      <c r="KQ91" s="83"/>
      <c r="KR91" s="83"/>
      <c r="KS91" s="83"/>
      <c r="KT91" s="83"/>
      <c r="KU91" s="83"/>
      <c r="KV91" s="83"/>
      <c r="KW91" s="83"/>
      <c r="KX91" s="83"/>
      <c r="KY91" s="83"/>
      <c r="KZ91" s="83"/>
      <c r="LA91" s="83"/>
      <c r="LB91" s="83"/>
      <c r="LC91" s="83"/>
      <c r="LD91" s="83"/>
      <c r="LE91" s="83"/>
      <c r="LF91" s="83"/>
      <c r="LG91" s="83"/>
      <c r="LH91" s="83"/>
      <c r="LI91" s="83"/>
      <c r="LJ91" s="83"/>
      <c r="LK91" s="83"/>
      <c r="LL91" s="83"/>
      <c r="LM91" s="83"/>
      <c r="LN91" s="83"/>
      <c r="LO91" s="83"/>
      <c r="LP91" s="83"/>
      <c r="LQ91" s="83"/>
      <c r="LR91" s="83"/>
      <c r="LS91" s="83"/>
      <c r="LT91" s="83"/>
      <c r="LU91" s="83"/>
    </row>
    <row r="92" spans="1:333" ht="15.75" customHeight="1" x14ac:dyDescent="0.25">
      <c r="D92" s="42" t="s">
        <v>26</v>
      </c>
      <c r="E92" s="53"/>
      <c r="F92" s="54">
        <f t="shared" ref="F92:G92" si="111">F88</f>
        <v>0</v>
      </c>
      <c r="G92" s="54">
        <f t="shared" si="111"/>
        <v>0</v>
      </c>
      <c r="H92" s="54">
        <f t="shared" ref="H92:AO92" si="112">H88</f>
        <v>0</v>
      </c>
      <c r="I92" s="54">
        <f t="shared" si="112"/>
        <v>0</v>
      </c>
      <c r="J92" s="54">
        <f t="shared" si="112"/>
        <v>0</v>
      </c>
      <c r="K92" s="54">
        <f t="shared" si="112"/>
        <v>0</v>
      </c>
      <c r="L92" s="54">
        <f t="shared" si="112"/>
        <v>0</v>
      </c>
      <c r="M92" s="54">
        <f t="shared" si="112"/>
        <v>0</v>
      </c>
      <c r="N92" s="54">
        <f t="shared" si="112"/>
        <v>497128.80000000005</v>
      </c>
      <c r="O92" s="54">
        <f t="shared" si="112"/>
        <v>-821.59999999962747</v>
      </c>
      <c r="P92" s="54">
        <f t="shared" si="112"/>
        <v>408</v>
      </c>
      <c r="Q92" s="54">
        <f t="shared" si="112"/>
        <v>36444</v>
      </c>
      <c r="R92" s="54">
        <f t="shared" si="112"/>
        <v>28015.999999900348</v>
      </c>
      <c r="S92" s="54">
        <f t="shared" si="112"/>
        <v>3547276.9999998994</v>
      </c>
      <c r="T92" s="54">
        <f t="shared" si="112"/>
        <v>9429143.9999998994</v>
      </c>
      <c r="U92" s="54">
        <f t="shared" si="112"/>
        <v>7551239.9999999003</v>
      </c>
      <c r="V92" s="54">
        <f t="shared" si="112"/>
        <v>9929143.9999998901</v>
      </c>
      <c r="W92" s="54">
        <f t="shared" si="112"/>
        <v>9929143.9999998901</v>
      </c>
      <c r="X92" s="54">
        <f t="shared" si="112"/>
        <v>8051239.9999998901</v>
      </c>
      <c r="Y92" s="54">
        <f t="shared" si="112"/>
        <v>9929143.9999998901</v>
      </c>
      <c r="Z92" s="54">
        <f t="shared" si="112"/>
        <v>9929143.9999998901</v>
      </c>
      <c r="AA92" s="54">
        <f t="shared" si="112"/>
        <v>8051239.9999998901</v>
      </c>
      <c r="AB92" s="54">
        <f t="shared" si="112"/>
        <v>9929143.9999998901</v>
      </c>
      <c r="AC92" s="54">
        <f t="shared" si="112"/>
        <v>9929143.9999998901</v>
      </c>
      <c r="AD92" s="54">
        <f t="shared" si="112"/>
        <v>8051239.9999998901</v>
      </c>
      <c r="AE92" s="54">
        <f t="shared" si="112"/>
        <v>9929143.9999998901</v>
      </c>
      <c r="AF92" s="54">
        <f t="shared" si="112"/>
        <v>9929143.9999998901</v>
      </c>
      <c r="AG92" s="54">
        <f t="shared" si="112"/>
        <v>8051239.9999998901</v>
      </c>
      <c r="AH92" s="54">
        <f t="shared" si="112"/>
        <v>9929143.9999998901</v>
      </c>
      <c r="AI92" s="54">
        <f t="shared" si="112"/>
        <v>9929143.9999998901</v>
      </c>
      <c r="AJ92" s="54">
        <f t="shared" si="112"/>
        <v>8051239.9999998901</v>
      </c>
      <c r="AK92" s="54">
        <f t="shared" si="112"/>
        <v>9929143.9999998901</v>
      </c>
      <c r="AL92" s="54">
        <f t="shared" si="112"/>
        <v>9929143.9999998901</v>
      </c>
      <c r="AM92" s="54">
        <f t="shared" si="112"/>
        <v>8051239.9999998901</v>
      </c>
      <c r="AN92" s="54">
        <f t="shared" si="112"/>
        <v>9929143.9999998901</v>
      </c>
      <c r="AO92" s="54">
        <f t="shared" si="112"/>
        <v>9929143.9999998901</v>
      </c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E92" s="83"/>
      <c r="CF92" s="83"/>
      <c r="CG92" s="83"/>
      <c r="CH92" s="83"/>
      <c r="CI92" s="83"/>
      <c r="CJ92" s="83"/>
      <c r="CK92" s="83"/>
      <c r="CL92" s="83"/>
      <c r="CM92" s="83"/>
      <c r="CN92" s="83"/>
      <c r="CO92" s="83"/>
      <c r="CP92" s="83"/>
      <c r="CQ92" s="83"/>
      <c r="CR92" s="83"/>
      <c r="CS92" s="83"/>
      <c r="CT92" s="83"/>
      <c r="CU92" s="83"/>
      <c r="CV92" s="83"/>
      <c r="CW92" s="83"/>
      <c r="CX92" s="83"/>
      <c r="CY92" s="83"/>
      <c r="CZ92" s="83"/>
      <c r="DA92" s="83"/>
      <c r="DB92" s="83"/>
      <c r="DC92" s="83"/>
      <c r="DD92" s="83"/>
      <c r="DE92" s="83"/>
      <c r="DF92" s="83"/>
      <c r="DG92" s="83"/>
      <c r="DH92" s="83"/>
      <c r="DI92" s="83"/>
      <c r="DJ92" s="83"/>
      <c r="DK92" s="83"/>
      <c r="DL92" s="83"/>
      <c r="DM92" s="83"/>
      <c r="DN92" s="83"/>
      <c r="DO92" s="83"/>
      <c r="DP92" s="83"/>
      <c r="DQ92" s="83"/>
      <c r="DR92" s="83"/>
      <c r="DS92" s="83"/>
      <c r="DT92" s="83"/>
      <c r="DU92" s="83"/>
      <c r="DV92" s="83"/>
      <c r="DW92" s="83"/>
      <c r="DX92" s="83"/>
      <c r="DY92" s="83"/>
      <c r="DZ92" s="83"/>
      <c r="EA92" s="83"/>
      <c r="EB92" s="83"/>
      <c r="EC92" s="83"/>
      <c r="ED92" s="83"/>
      <c r="EE92" s="83"/>
      <c r="EF92" s="83"/>
      <c r="EG92" s="83"/>
      <c r="EH92" s="83"/>
      <c r="EI92" s="83"/>
      <c r="EJ92" s="83"/>
      <c r="EK92" s="83"/>
      <c r="EL92" s="83"/>
      <c r="EM92" s="83"/>
      <c r="EN92" s="83"/>
      <c r="EO92" s="83"/>
      <c r="EP92" s="83"/>
      <c r="EQ92" s="83"/>
      <c r="ER92" s="83"/>
      <c r="ES92" s="83"/>
      <c r="ET92" s="83"/>
      <c r="EU92" s="83"/>
      <c r="EV92" s="83"/>
      <c r="EW92" s="83"/>
      <c r="EX92" s="83"/>
      <c r="EY92" s="83"/>
      <c r="EZ92" s="83"/>
      <c r="FA92" s="83"/>
      <c r="FB92" s="83"/>
      <c r="FC92" s="83"/>
      <c r="FD92" s="83"/>
      <c r="FE92" s="83"/>
      <c r="FF92" s="83"/>
      <c r="FG92" s="83"/>
      <c r="FH92" s="83"/>
      <c r="FI92" s="83"/>
      <c r="FJ92" s="83"/>
      <c r="FK92" s="83"/>
      <c r="FL92" s="83"/>
      <c r="FM92" s="83"/>
      <c r="FN92" s="83"/>
      <c r="FO92" s="83"/>
      <c r="FP92" s="83"/>
      <c r="FQ92" s="83"/>
      <c r="FR92" s="83"/>
      <c r="FS92" s="83"/>
      <c r="FT92" s="83"/>
      <c r="FU92" s="83"/>
      <c r="FV92" s="83"/>
      <c r="FW92" s="83"/>
      <c r="FX92" s="83"/>
      <c r="FY92" s="83"/>
      <c r="FZ92" s="83"/>
      <c r="GA92" s="83"/>
      <c r="GB92" s="83"/>
      <c r="GC92" s="83"/>
      <c r="GD92" s="83"/>
      <c r="GE92" s="83"/>
      <c r="GF92" s="83"/>
      <c r="GG92" s="83"/>
      <c r="GH92" s="83"/>
      <c r="GI92" s="83"/>
      <c r="GJ92" s="83"/>
      <c r="GK92" s="83"/>
      <c r="GL92" s="83"/>
      <c r="GM92" s="83"/>
      <c r="GN92" s="83"/>
      <c r="GO92" s="83"/>
      <c r="GP92" s="83"/>
      <c r="GQ92" s="83"/>
      <c r="GR92" s="83"/>
      <c r="GS92" s="83"/>
      <c r="GT92" s="83"/>
      <c r="GU92" s="83"/>
      <c r="GV92" s="83"/>
      <c r="GW92" s="83"/>
      <c r="GX92" s="83"/>
      <c r="GY92" s="83"/>
      <c r="GZ92" s="83"/>
      <c r="HA92" s="83"/>
      <c r="HB92" s="83"/>
      <c r="HC92" s="83"/>
      <c r="HD92" s="83"/>
      <c r="HE92" s="83"/>
      <c r="HF92" s="83"/>
      <c r="HG92" s="83"/>
      <c r="HH92" s="83"/>
      <c r="HI92" s="83"/>
      <c r="HJ92" s="83"/>
      <c r="HK92" s="83"/>
      <c r="HL92" s="83"/>
      <c r="HM92" s="83"/>
      <c r="HN92" s="83"/>
      <c r="HO92" s="83"/>
      <c r="HP92" s="83"/>
      <c r="HQ92" s="83"/>
      <c r="HR92" s="83"/>
      <c r="HS92" s="83"/>
      <c r="HT92" s="83"/>
      <c r="HU92" s="83"/>
      <c r="HV92" s="83"/>
      <c r="HW92" s="83"/>
      <c r="HX92" s="83"/>
      <c r="HY92" s="83"/>
      <c r="HZ92" s="83"/>
      <c r="IA92" s="83"/>
      <c r="IB92" s="83"/>
      <c r="IC92" s="83"/>
      <c r="ID92" s="83"/>
      <c r="IE92" s="83"/>
      <c r="IF92" s="83"/>
      <c r="IG92" s="83"/>
      <c r="IH92" s="83"/>
      <c r="II92" s="83"/>
      <c r="IJ92" s="83"/>
      <c r="IK92" s="83"/>
      <c r="IL92" s="83"/>
      <c r="IM92" s="83"/>
      <c r="IN92" s="83"/>
      <c r="IO92" s="83"/>
      <c r="IP92" s="83"/>
      <c r="IQ92" s="83"/>
      <c r="IR92" s="83"/>
      <c r="IS92" s="83"/>
      <c r="IT92" s="83"/>
      <c r="IU92" s="83"/>
      <c r="IV92" s="83"/>
      <c r="IW92" s="83"/>
      <c r="IX92" s="83"/>
      <c r="IY92" s="83"/>
      <c r="IZ92" s="83"/>
      <c r="JA92" s="83"/>
      <c r="JB92" s="83"/>
      <c r="JC92" s="83"/>
      <c r="JD92" s="83"/>
      <c r="JE92" s="83"/>
      <c r="JF92" s="83"/>
      <c r="JG92" s="83"/>
      <c r="JH92" s="83"/>
      <c r="JI92" s="83"/>
      <c r="JJ92" s="83"/>
      <c r="JK92" s="83"/>
      <c r="JL92" s="83"/>
      <c r="JM92" s="83"/>
      <c r="JN92" s="83"/>
      <c r="JO92" s="83"/>
      <c r="JP92" s="83"/>
      <c r="JQ92" s="83"/>
      <c r="JR92" s="83"/>
      <c r="JS92" s="83"/>
      <c r="JT92" s="83"/>
      <c r="JU92" s="83"/>
      <c r="JV92" s="83"/>
      <c r="JW92" s="83"/>
      <c r="JX92" s="83"/>
      <c r="JY92" s="83"/>
      <c r="JZ92" s="83"/>
      <c r="KA92" s="83"/>
      <c r="KB92" s="83"/>
      <c r="KC92" s="83"/>
      <c r="KD92" s="83"/>
      <c r="KE92" s="83"/>
      <c r="KF92" s="83"/>
      <c r="KG92" s="83"/>
      <c r="KH92" s="83"/>
      <c r="KI92" s="83"/>
      <c r="KJ92" s="83"/>
      <c r="KK92" s="83"/>
      <c r="KL92" s="83"/>
      <c r="KM92" s="83"/>
      <c r="KN92" s="83"/>
      <c r="KO92" s="83"/>
      <c r="KP92" s="83"/>
      <c r="KQ92" s="83"/>
      <c r="KR92" s="83"/>
      <c r="KS92" s="83"/>
      <c r="KT92" s="83"/>
      <c r="KU92" s="83"/>
      <c r="KV92" s="83"/>
      <c r="KW92" s="83"/>
      <c r="KX92" s="83"/>
      <c r="KY92" s="83"/>
      <c r="KZ92" s="83"/>
      <c r="LA92" s="83"/>
      <c r="LB92" s="83"/>
      <c r="LC92" s="83"/>
      <c r="LD92" s="83"/>
      <c r="LE92" s="83"/>
      <c r="LF92" s="83"/>
      <c r="LG92" s="83"/>
      <c r="LH92" s="83"/>
      <c r="LI92" s="83"/>
      <c r="LJ92" s="83"/>
      <c r="LK92" s="83"/>
      <c r="LL92" s="83"/>
      <c r="LM92" s="83"/>
      <c r="LN92" s="83"/>
      <c r="LO92" s="83"/>
      <c r="LP92" s="83"/>
      <c r="LQ92" s="83"/>
      <c r="LR92" s="83"/>
      <c r="LS92" s="83"/>
      <c r="LT92" s="83"/>
      <c r="LU92" s="83"/>
    </row>
    <row r="93" spans="1:333" ht="15.75" customHeight="1" x14ac:dyDescent="0.25">
      <c r="C93" s="51" t="s">
        <v>27</v>
      </c>
      <c r="E93" s="53"/>
      <c r="F93" s="58">
        <f t="shared" ref="F93:AO93" si="113">F91+F92</f>
        <v>0</v>
      </c>
      <c r="G93" s="58">
        <f t="shared" si="113"/>
        <v>0</v>
      </c>
      <c r="H93" s="58">
        <f t="shared" si="113"/>
        <v>0</v>
      </c>
      <c r="I93" s="58">
        <f t="shared" si="113"/>
        <v>0</v>
      </c>
      <c r="J93" s="58">
        <f t="shared" si="113"/>
        <v>0</v>
      </c>
      <c r="K93" s="58">
        <f t="shared" si="113"/>
        <v>0</v>
      </c>
      <c r="L93" s="58">
        <f t="shared" si="113"/>
        <v>0</v>
      </c>
      <c r="M93" s="58">
        <f t="shared" si="113"/>
        <v>0</v>
      </c>
      <c r="N93" s="58">
        <f t="shared" si="113"/>
        <v>497128.80000000005</v>
      </c>
      <c r="O93" s="58">
        <f t="shared" si="113"/>
        <v>496307.20000000042</v>
      </c>
      <c r="P93" s="58">
        <f t="shared" si="113"/>
        <v>496715.20000000042</v>
      </c>
      <c r="Q93" s="58">
        <f t="shared" si="113"/>
        <v>533159.20000000042</v>
      </c>
      <c r="R93" s="58">
        <f t="shared" si="113"/>
        <v>561175.19999990077</v>
      </c>
      <c r="S93" s="58">
        <f t="shared" si="113"/>
        <v>4108452.1999998</v>
      </c>
      <c r="T93" s="58">
        <f t="shared" si="113"/>
        <v>13537596.199999699</v>
      </c>
      <c r="U93" s="58">
        <f t="shared" si="113"/>
        <v>21088836.199999601</v>
      </c>
      <c r="V93" s="58">
        <f t="shared" si="113"/>
        <v>31017980.199999489</v>
      </c>
      <c r="W93" s="58">
        <f t="shared" si="113"/>
        <v>40947124.199999377</v>
      </c>
      <c r="X93" s="58">
        <f t="shared" si="113"/>
        <v>48998364.199999265</v>
      </c>
      <c r="Y93" s="58">
        <f t="shared" si="113"/>
        <v>58927508.199999154</v>
      </c>
      <c r="Z93" s="58">
        <f t="shared" si="113"/>
        <v>68856652.199999049</v>
      </c>
      <c r="AA93" s="58">
        <f t="shared" si="113"/>
        <v>76907892.199998945</v>
      </c>
      <c r="AB93" s="58">
        <f t="shared" si="113"/>
        <v>86837036.199998841</v>
      </c>
      <c r="AC93" s="58">
        <f t="shared" si="113"/>
        <v>96766180.199998736</v>
      </c>
      <c r="AD93" s="58">
        <f t="shared" si="113"/>
        <v>104817420.19999863</v>
      </c>
      <c r="AE93" s="58">
        <f t="shared" si="113"/>
        <v>114746564.19999853</v>
      </c>
      <c r="AF93" s="58">
        <f t="shared" si="113"/>
        <v>124675708.19999842</v>
      </c>
      <c r="AG93" s="58">
        <f t="shared" si="113"/>
        <v>132726948.19999832</v>
      </c>
      <c r="AH93" s="58">
        <f t="shared" si="113"/>
        <v>142656092.1999982</v>
      </c>
      <c r="AI93" s="58">
        <f t="shared" si="113"/>
        <v>152585236.19999808</v>
      </c>
      <c r="AJ93" s="58">
        <f t="shared" si="113"/>
        <v>160636476.19999796</v>
      </c>
      <c r="AK93" s="58">
        <f t="shared" si="113"/>
        <v>170565620.19999784</v>
      </c>
      <c r="AL93" s="58">
        <f t="shared" si="113"/>
        <v>180494764.19999772</v>
      </c>
      <c r="AM93" s="58">
        <f t="shared" si="113"/>
        <v>188546004.1999976</v>
      </c>
      <c r="AN93" s="58">
        <f t="shared" si="113"/>
        <v>198475148.19999748</v>
      </c>
      <c r="AO93" s="58">
        <f t="shared" si="113"/>
        <v>208404292.19999737</v>
      </c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  <c r="BP93" s="78"/>
      <c r="BQ93" s="78"/>
      <c r="BR93" s="78"/>
      <c r="BS93" s="78"/>
      <c r="BT93" s="78"/>
      <c r="BU93" s="78"/>
      <c r="BV93" s="78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8"/>
      <c r="CH93" s="78"/>
      <c r="CI93" s="78"/>
      <c r="CJ93" s="78"/>
      <c r="CK93" s="78"/>
      <c r="CL93" s="78"/>
      <c r="CM93" s="78"/>
      <c r="CN93" s="78"/>
      <c r="CO93" s="78"/>
      <c r="CP93" s="78"/>
      <c r="CQ93" s="78"/>
      <c r="CR93" s="78"/>
      <c r="CS93" s="78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8"/>
      <c r="DF93" s="78"/>
      <c r="DG93" s="78"/>
      <c r="DH93" s="78"/>
      <c r="DI93" s="78"/>
      <c r="DJ93" s="78"/>
      <c r="DK93" s="78"/>
      <c r="DL93" s="78"/>
      <c r="DM93" s="78"/>
      <c r="DN93" s="78"/>
      <c r="DO93" s="78"/>
      <c r="DP93" s="78"/>
      <c r="DQ93" s="78"/>
      <c r="DR93" s="78"/>
      <c r="DS93" s="78"/>
      <c r="DT93" s="78"/>
      <c r="DU93" s="78"/>
      <c r="DV93" s="78"/>
      <c r="DW93" s="78"/>
      <c r="DX93" s="78"/>
      <c r="DY93" s="78"/>
      <c r="DZ93" s="78"/>
      <c r="EA93" s="78"/>
      <c r="EB93" s="78"/>
      <c r="EC93" s="78"/>
      <c r="ED93" s="78"/>
      <c r="EE93" s="78"/>
      <c r="EF93" s="78"/>
      <c r="EG93" s="78"/>
      <c r="EH93" s="78"/>
      <c r="EI93" s="78"/>
      <c r="EJ93" s="78"/>
      <c r="EK93" s="78"/>
      <c r="EL93" s="78"/>
      <c r="EM93" s="78"/>
      <c r="EN93" s="78"/>
      <c r="EO93" s="78"/>
      <c r="EP93" s="78"/>
      <c r="EQ93" s="78"/>
      <c r="ER93" s="78"/>
      <c r="ES93" s="78"/>
      <c r="ET93" s="78"/>
      <c r="EU93" s="78"/>
      <c r="EV93" s="78"/>
      <c r="EW93" s="78"/>
      <c r="EX93" s="78"/>
      <c r="EY93" s="78"/>
      <c r="EZ93" s="78"/>
      <c r="FA93" s="78"/>
      <c r="FB93" s="78"/>
      <c r="FC93" s="78"/>
      <c r="FD93" s="78"/>
      <c r="FE93" s="78"/>
      <c r="FF93" s="78"/>
      <c r="FG93" s="78"/>
      <c r="FH93" s="78"/>
      <c r="FI93" s="78"/>
      <c r="FJ93" s="78"/>
      <c r="FK93" s="78"/>
      <c r="FL93" s="78"/>
      <c r="FM93" s="78"/>
      <c r="FN93" s="78"/>
      <c r="FO93" s="78"/>
      <c r="FP93" s="78"/>
      <c r="FQ93" s="78"/>
      <c r="FR93" s="78"/>
      <c r="FS93" s="78"/>
      <c r="FT93" s="78"/>
      <c r="FU93" s="78"/>
      <c r="FV93" s="78"/>
      <c r="FW93" s="78"/>
      <c r="FX93" s="78"/>
      <c r="FY93" s="78"/>
      <c r="FZ93" s="78"/>
      <c r="GA93" s="78"/>
      <c r="GB93" s="78"/>
      <c r="GC93" s="78"/>
      <c r="GD93" s="78"/>
      <c r="GE93" s="78"/>
      <c r="GF93" s="78"/>
      <c r="GG93" s="78"/>
      <c r="GH93" s="78"/>
      <c r="GI93" s="78"/>
      <c r="GJ93" s="78"/>
      <c r="GK93" s="78"/>
      <c r="GL93" s="78"/>
      <c r="GM93" s="78"/>
      <c r="GN93" s="78"/>
      <c r="GO93" s="78"/>
      <c r="GP93" s="78"/>
      <c r="GQ93" s="78"/>
      <c r="GR93" s="78"/>
      <c r="GS93" s="78"/>
      <c r="GT93" s="78"/>
      <c r="GU93" s="78"/>
      <c r="GV93" s="78"/>
      <c r="GW93" s="78"/>
      <c r="GX93" s="78"/>
      <c r="GY93" s="78"/>
      <c r="GZ93" s="78"/>
      <c r="HA93" s="78"/>
      <c r="HB93" s="78"/>
      <c r="HC93" s="78"/>
      <c r="HD93" s="78"/>
      <c r="HE93" s="78"/>
      <c r="HF93" s="78"/>
      <c r="HG93" s="78"/>
      <c r="HH93" s="78"/>
      <c r="HI93" s="78"/>
      <c r="HJ93" s="78"/>
      <c r="HK93" s="78"/>
      <c r="HL93" s="78"/>
      <c r="HM93" s="78"/>
      <c r="HN93" s="78"/>
      <c r="HO93" s="78"/>
      <c r="HP93" s="78"/>
      <c r="HQ93" s="78"/>
      <c r="HR93" s="78"/>
      <c r="HS93" s="78"/>
      <c r="HT93" s="78"/>
      <c r="HU93" s="78"/>
      <c r="HV93" s="78"/>
      <c r="HW93" s="78"/>
      <c r="HX93" s="78"/>
      <c r="HY93" s="78"/>
      <c r="HZ93" s="78"/>
      <c r="IA93" s="78"/>
      <c r="IB93" s="78"/>
      <c r="IC93" s="78"/>
      <c r="ID93" s="78"/>
      <c r="IE93" s="78"/>
      <c r="IF93" s="78"/>
      <c r="IG93" s="78"/>
      <c r="IH93" s="78"/>
      <c r="II93" s="78"/>
      <c r="IJ93" s="78"/>
      <c r="IK93" s="78"/>
      <c r="IL93" s="78"/>
      <c r="IM93" s="78"/>
      <c r="IN93" s="78"/>
      <c r="IO93" s="78"/>
      <c r="IP93" s="78"/>
      <c r="IQ93" s="78"/>
      <c r="IR93" s="78"/>
      <c r="IS93" s="78"/>
      <c r="IT93" s="78"/>
      <c r="IU93" s="78"/>
      <c r="IV93" s="78"/>
      <c r="IW93" s="78"/>
      <c r="IX93" s="78"/>
      <c r="IY93" s="78"/>
      <c r="IZ93" s="78"/>
      <c r="JA93" s="78"/>
      <c r="JB93" s="78"/>
      <c r="JC93" s="78"/>
      <c r="JD93" s="78"/>
      <c r="JE93" s="78"/>
      <c r="JF93" s="78"/>
      <c r="JG93" s="78"/>
      <c r="JH93" s="78"/>
      <c r="JI93" s="78"/>
      <c r="JJ93" s="78"/>
      <c r="JK93" s="78"/>
      <c r="JL93" s="78"/>
      <c r="JM93" s="78"/>
      <c r="JN93" s="78"/>
      <c r="JO93" s="78"/>
      <c r="JP93" s="78"/>
      <c r="JQ93" s="78"/>
      <c r="JR93" s="78"/>
      <c r="JS93" s="78"/>
      <c r="JT93" s="78"/>
      <c r="JU93" s="78"/>
      <c r="JV93" s="78"/>
      <c r="JW93" s="78"/>
      <c r="JX93" s="78"/>
      <c r="JY93" s="78"/>
      <c r="JZ93" s="78"/>
      <c r="KA93" s="78"/>
      <c r="KB93" s="78"/>
      <c r="KC93" s="78"/>
      <c r="KD93" s="78"/>
      <c r="KE93" s="78"/>
      <c r="KF93" s="78"/>
      <c r="KG93" s="78"/>
      <c r="KH93" s="78"/>
      <c r="KI93" s="78"/>
      <c r="KJ93" s="78"/>
      <c r="KK93" s="78"/>
      <c r="KL93" s="78"/>
      <c r="KM93" s="78"/>
      <c r="KN93" s="78"/>
      <c r="KO93" s="78"/>
      <c r="KP93" s="78"/>
      <c r="KQ93" s="78"/>
      <c r="KR93" s="78"/>
      <c r="KS93" s="78"/>
      <c r="KT93" s="78"/>
      <c r="KU93" s="78"/>
      <c r="KV93" s="78"/>
      <c r="KW93" s="78"/>
      <c r="KX93" s="78"/>
      <c r="KY93" s="78"/>
      <c r="KZ93" s="78"/>
      <c r="LA93" s="78"/>
      <c r="LB93" s="78"/>
      <c r="LC93" s="78"/>
      <c r="LD93" s="78"/>
      <c r="LE93" s="78"/>
      <c r="LF93" s="78"/>
      <c r="LG93" s="78"/>
      <c r="LH93" s="78"/>
      <c r="LI93" s="78"/>
      <c r="LJ93" s="78"/>
      <c r="LK93" s="78"/>
      <c r="LL93" s="78"/>
      <c r="LM93" s="78"/>
      <c r="LN93" s="78"/>
      <c r="LO93" s="78"/>
      <c r="LP93" s="78"/>
      <c r="LQ93" s="78"/>
      <c r="LR93" s="78"/>
      <c r="LS93" s="78"/>
      <c r="LT93" s="78"/>
      <c r="LU93" s="78"/>
    </row>
    <row r="94" spans="1:333" ht="15.75" customHeight="1" x14ac:dyDescent="0.25">
      <c r="E94" s="44"/>
      <c r="F94" s="34"/>
      <c r="G94" s="34"/>
      <c r="H94" s="34"/>
      <c r="I94" s="82"/>
      <c r="J94" s="82"/>
      <c r="K94" s="82"/>
      <c r="L94" s="82"/>
      <c r="M94" s="82"/>
      <c r="N94" s="82"/>
      <c r="O94" s="82"/>
      <c r="P94" s="82"/>
      <c r="Q94" s="82"/>
      <c r="R94" s="34"/>
      <c r="S94" s="82"/>
      <c r="T94" s="34"/>
      <c r="U94" s="34"/>
      <c r="V94" s="34"/>
      <c r="W94" s="34"/>
      <c r="X94" s="82"/>
      <c r="Y94" s="82"/>
      <c r="Z94" s="82"/>
      <c r="AA94" s="82"/>
      <c r="AB94" s="82"/>
      <c r="AC94" s="82"/>
      <c r="AD94" s="82"/>
      <c r="AE94" s="82"/>
      <c r="AF94" s="82"/>
      <c r="AG94" s="34"/>
      <c r="AH94" s="82"/>
      <c r="AI94" s="34"/>
      <c r="AJ94" s="34"/>
      <c r="AK94" s="34"/>
      <c r="AL94" s="34"/>
      <c r="AM94" s="82"/>
      <c r="AN94" s="82"/>
      <c r="AO94" s="82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83"/>
      <c r="CC94" s="83"/>
      <c r="CD94" s="83"/>
      <c r="CE94" s="83"/>
      <c r="CF94" s="83"/>
      <c r="CG94" s="83"/>
      <c r="CH94" s="83"/>
      <c r="CI94" s="83"/>
      <c r="CJ94" s="83"/>
      <c r="CK94" s="83"/>
      <c r="CL94" s="83"/>
      <c r="CM94" s="83"/>
      <c r="CN94" s="83"/>
      <c r="CO94" s="83"/>
      <c r="CP94" s="83"/>
      <c r="CQ94" s="83"/>
      <c r="CR94" s="83"/>
      <c r="CS94" s="83"/>
      <c r="CT94" s="83"/>
      <c r="CU94" s="83"/>
      <c r="CV94" s="83"/>
      <c r="CW94" s="83"/>
      <c r="CX94" s="83"/>
      <c r="CY94" s="83"/>
      <c r="CZ94" s="83"/>
      <c r="DA94" s="83"/>
      <c r="DB94" s="83"/>
      <c r="DC94" s="83"/>
      <c r="DD94" s="83"/>
      <c r="DE94" s="83"/>
      <c r="DF94" s="83"/>
      <c r="DG94" s="83"/>
      <c r="DH94" s="83"/>
      <c r="DI94" s="83"/>
      <c r="DJ94" s="83"/>
      <c r="DK94" s="83"/>
      <c r="DL94" s="83"/>
      <c r="DM94" s="83"/>
      <c r="DN94" s="83"/>
      <c r="DO94" s="83"/>
      <c r="DP94" s="83"/>
      <c r="DQ94" s="83"/>
      <c r="DR94" s="83"/>
      <c r="DS94" s="83"/>
      <c r="DT94" s="83"/>
      <c r="DU94" s="83"/>
      <c r="DV94" s="83"/>
      <c r="DW94" s="83"/>
      <c r="DX94" s="83"/>
      <c r="DY94" s="83"/>
      <c r="DZ94" s="83"/>
      <c r="EA94" s="83"/>
      <c r="EB94" s="83"/>
      <c r="EC94" s="83"/>
      <c r="ED94" s="83"/>
      <c r="EE94" s="83"/>
      <c r="EF94" s="83"/>
      <c r="EG94" s="83"/>
      <c r="EH94" s="83"/>
      <c r="EI94" s="83"/>
      <c r="EJ94" s="83"/>
      <c r="EK94" s="83"/>
      <c r="EL94" s="83"/>
      <c r="EM94" s="83"/>
      <c r="EN94" s="83"/>
      <c r="EO94" s="83"/>
      <c r="EP94" s="83"/>
      <c r="EQ94" s="83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  <c r="FW94" s="83"/>
      <c r="FX94" s="83"/>
      <c r="FY94" s="83"/>
      <c r="FZ94" s="83"/>
      <c r="GA94" s="83"/>
      <c r="GB94" s="83"/>
      <c r="GC94" s="83"/>
      <c r="GD94" s="83"/>
      <c r="GE94" s="83"/>
      <c r="GF94" s="83"/>
      <c r="GG94" s="83"/>
      <c r="GH94" s="83"/>
      <c r="GI94" s="83"/>
      <c r="GJ94" s="83"/>
      <c r="GK94" s="83"/>
      <c r="GL94" s="83"/>
      <c r="GM94" s="83"/>
      <c r="GN94" s="83"/>
      <c r="GO94" s="83"/>
      <c r="GP94" s="83"/>
      <c r="GQ94" s="83"/>
      <c r="GR94" s="83"/>
      <c r="GS94" s="83"/>
      <c r="GT94" s="83"/>
      <c r="GU94" s="83"/>
      <c r="GV94" s="83"/>
      <c r="GW94" s="83"/>
      <c r="GX94" s="83"/>
      <c r="GY94" s="83"/>
      <c r="GZ94" s="83"/>
      <c r="HA94" s="83"/>
      <c r="HB94" s="83"/>
      <c r="HC94" s="83"/>
      <c r="HD94" s="83"/>
      <c r="HE94" s="83"/>
      <c r="HF94" s="83"/>
      <c r="HG94" s="83"/>
      <c r="HH94" s="83"/>
      <c r="HI94" s="83"/>
      <c r="HJ94" s="83"/>
      <c r="HK94" s="83"/>
      <c r="HL94" s="83"/>
      <c r="HM94" s="83"/>
      <c r="HN94" s="83"/>
      <c r="HO94" s="83"/>
      <c r="HP94" s="83"/>
      <c r="HQ94" s="83"/>
      <c r="HR94" s="83"/>
      <c r="HS94" s="83"/>
      <c r="HT94" s="83"/>
      <c r="HU94" s="83"/>
      <c r="HV94" s="83"/>
      <c r="HW94" s="83"/>
      <c r="HX94" s="83"/>
      <c r="HY94" s="83"/>
      <c r="HZ94" s="83"/>
      <c r="IA94" s="83"/>
      <c r="IB94" s="83"/>
      <c r="IC94" s="83"/>
      <c r="ID94" s="83"/>
      <c r="IE94" s="83"/>
      <c r="IF94" s="83"/>
      <c r="IG94" s="83"/>
      <c r="IH94" s="83"/>
      <c r="II94" s="83"/>
      <c r="IJ94" s="83"/>
      <c r="IK94" s="83"/>
      <c r="IL94" s="83"/>
      <c r="IM94" s="83"/>
      <c r="IN94" s="83"/>
      <c r="IO94" s="83"/>
      <c r="IP94" s="83"/>
      <c r="IQ94" s="83"/>
      <c r="IR94" s="83"/>
      <c r="IS94" s="83"/>
      <c r="IT94" s="83"/>
      <c r="IU94" s="83"/>
      <c r="IV94" s="83"/>
      <c r="IW94" s="83"/>
      <c r="IX94" s="83"/>
      <c r="IY94" s="83"/>
      <c r="IZ94" s="83"/>
      <c r="JA94" s="83"/>
      <c r="JB94" s="83"/>
      <c r="JC94" s="83"/>
      <c r="JD94" s="83"/>
      <c r="JE94" s="83"/>
      <c r="JF94" s="83"/>
      <c r="JG94" s="83"/>
      <c r="JH94" s="83"/>
      <c r="JI94" s="83"/>
      <c r="JJ94" s="83"/>
      <c r="JK94" s="83"/>
      <c r="JL94" s="83"/>
      <c r="JM94" s="83"/>
      <c r="JN94" s="83"/>
      <c r="JO94" s="83"/>
      <c r="JP94" s="83"/>
      <c r="JQ94" s="83"/>
      <c r="JR94" s="83"/>
      <c r="JS94" s="83"/>
      <c r="JT94" s="83"/>
      <c r="JU94" s="83"/>
      <c r="JV94" s="83"/>
      <c r="JW94" s="83"/>
      <c r="JX94" s="83"/>
      <c r="JY94" s="83"/>
      <c r="JZ94" s="83"/>
      <c r="KA94" s="83"/>
      <c r="KB94" s="83"/>
      <c r="KC94" s="83"/>
      <c r="KD94" s="83"/>
      <c r="KE94" s="83"/>
      <c r="KF94" s="83"/>
      <c r="KG94" s="83"/>
      <c r="KH94" s="83"/>
      <c r="KI94" s="83"/>
      <c r="KJ94" s="83"/>
      <c r="KK94" s="83"/>
      <c r="KL94" s="83"/>
      <c r="KM94" s="83"/>
      <c r="KN94" s="83"/>
      <c r="KO94" s="83"/>
      <c r="KP94" s="83"/>
      <c r="KQ94" s="83"/>
      <c r="KR94" s="83"/>
      <c r="KS94" s="83"/>
      <c r="KT94" s="83"/>
      <c r="KU94" s="83"/>
      <c r="KV94" s="83"/>
      <c r="KW94" s="83"/>
      <c r="KX94" s="83"/>
      <c r="KY94" s="83"/>
      <c r="KZ94" s="83"/>
      <c r="LA94" s="83"/>
      <c r="LB94" s="83"/>
      <c r="LC94" s="83"/>
      <c r="LD94" s="83"/>
      <c r="LE94" s="83"/>
      <c r="LF94" s="83"/>
      <c r="LG94" s="83"/>
      <c r="LH94" s="83"/>
      <c r="LI94" s="83"/>
      <c r="LJ94" s="83"/>
      <c r="LK94" s="83"/>
      <c r="LL94" s="83"/>
      <c r="LM94" s="83"/>
      <c r="LN94" s="83"/>
      <c r="LO94" s="83"/>
      <c r="LP94" s="83"/>
      <c r="LQ94" s="83"/>
      <c r="LR94" s="83"/>
      <c r="LS94" s="83"/>
      <c r="LT94" s="83"/>
      <c r="LU94" s="83"/>
    </row>
    <row r="95" spans="1:333" ht="15.75" customHeight="1" x14ac:dyDescent="0.25">
      <c r="E95" s="44"/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1</v>
      </c>
      <c r="N95" s="42">
        <v>2</v>
      </c>
      <c r="O95" s="42">
        <v>3</v>
      </c>
      <c r="P95" s="42">
        <v>4</v>
      </c>
      <c r="Q95" s="42">
        <v>5</v>
      </c>
      <c r="R95" s="42">
        <v>6</v>
      </c>
      <c r="S95" s="42">
        <v>7</v>
      </c>
      <c r="T95" s="42">
        <v>8</v>
      </c>
      <c r="U95" s="42">
        <v>9</v>
      </c>
      <c r="V95" s="42">
        <v>10</v>
      </c>
      <c r="W95" s="42">
        <v>11</v>
      </c>
      <c r="X95" s="42">
        <v>12</v>
      </c>
      <c r="Y95" s="42">
        <v>13</v>
      </c>
      <c r="Z95" s="42">
        <v>14</v>
      </c>
      <c r="AA95" s="42">
        <v>15</v>
      </c>
      <c r="AB95" s="42">
        <v>16</v>
      </c>
      <c r="AC95" s="42">
        <v>17</v>
      </c>
      <c r="AD95" s="42">
        <v>18</v>
      </c>
      <c r="AE95" s="42">
        <v>19</v>
      </c>
      <c r="AF95" s="42">
        <v>20</v>
      </c>
      <c r="AG95" s="42">
        <v>21</v>
      </c>
      <c r="AH95" s="42">
        <v>22</v>
      </c>
      <c r="AI95" s="42">
        <v>23</v>
      </c>
      <c r="AJ95" s="42">
        <v>24</v>
      </c>
      <c r="AK95" s="42">
        <v>25</v>
      </c>
      <c r="AL95" s="42">
        <v>26</v>
      </c>
      <c r="AM95" s="42">
        <v>27</v>
      </c>
      <c r="AN95" s="42">
        <v>28</v>
      </c>
      <c r="AO95" s="42">
        <v>29</v>
      </c>
    </row>
    <row r="96" spans="1:333" ht="15.75" customHeight="1" x14ac:dyDescent="0.25">
      <c r="D96" s="42" t="s">
        <v>37</v>
      </c>
      <c r="E96" s="44"/>
      <c r="F96" s="86">
        <f>1/POWER(1+'исх данные'!$D$39/12,Финмодель!F95)</f>
        <v>1</v>
      </c>
      <c r="G96" s="86">
        <f>1/POWER(1+'исх данные'!$D$39/12,Финмодель!G95)</f>
        <v>1</v>
      </c>
      <c r="H96" s="86">
        <f>1/POWER(1+'исх данные'!$D$39/12,Финмодель!H95)</f>
        <v>1</v>
      </c>
      <c r="I96" s="86">
        <f>1/POWER(1+'исх данные'!$D$39/12,Финмодель!I95)</f>
        <v>1</v>
      </c>
      <c r="J96" s="86">
        <f>1/POWER(1+'исх данные'!$D$39/12,Финмодель!J95)</f>
        <v>1</v>
      </c>
      <c r="K96" s="86">
        <f>1/POWER(1+'исх данные'!$D$39/12,Финмодель!K95)</f>
        <v>1</v>
      </c>
      <c r="L96" s="86">
        <f>1/POWER(1+'исх данные'!$D$39/12,Финмодель!L95)</f>
        <v>1</v>
      </c>
      <c r="M96" s="86">
        <f>1/POWER(1+'исх данные'!$D$41/12,Финмодель!M95)</f>
        <v>0.92307692307692313</v>
      </c>
      <c r="N96" s="86">
        <f>1/POWER(1+'исх данные'!$D$41/12,Финмодель!N95)</f>
        <v>0.8520710059171599</v>
      </c>
      <c r="O96" s="86">
        <f>1/POWER(1+'исх данные'!$D$41/12,Финмодель!O95)</f>
        <v>0.78652708238507074</v>
      </c>
      <c r="P96" s="86">
        <f>1/POWER(1+'исх данные'!$D$41/12,Финмодель!P95)</f>
        <v>0.72602499912468066</v>
      </c>
      <c r="Q96" s="86">
        <f>1/POWER(1+'исх данные'!$D$41/12,Финмодель!Q95)</f>
        <v>0.6701769222689361</v>
      </c>
      <c r="R96" s="86">
        <f>1/POWER(1+'исх данные'!$D$41/12,Финмодель!R95)</f>
        <v>0.61862485132517175</v>
      </c>
      <c r="S96" s="86">
        <f>1/POWER(1+'исх данные'!$D$41/12,Финмодель!S95)</f>
        <v>0.57103832430015855</v>
      </c>
      <c r="T96" s="86">
        <f>1/POWER(1+'исх данные'!$D$41/12,Финмодель!T95)</f>
        <v>0.52711229935399262</v>
      </c>
      <c r="U96" s="86">
        <f>1/POWER(1+'исх данные'!$D$41/12,Финмодель!U95)</f>
        <v>0.48656519940368548</v>
      </c>
      <c r="V96" s="86">
        <f>1/POWER(1+'исх данные'!$D$41/12,Финмодель!V95)</f>
        <v>0.44913710714186356</v>
      </c>
      <c r="W96" s="86">
        <f>1/POWER(1+'исх данные'!$D$41/12,Финмодель!W95)</f>
        <v>0.41458809890018183</v>
      </c>
      <c r="X96" s="86">
        <f>1/POWER(1+'исх данные'!$D$41/12,Финмодель!X95)</f>
        <v>0.38269670667709088</v>
      </c>
      <c r="Y96" s="86">
        <f>1/POWER(1+'исх данные'!$D$41/12,Финмодель!Y95)</f>
        <v>0.35325849847116086</v>
      </c>
      <c r="Z96" s="86">
        <f>1/POWER(1+'исх данные'!$D$41/12,Финмодель!Z95)</f>
        <v>0.32608476781953311</v>
      </c>
      <c r="AA96" s="86">
        <f>1/POWER(1+'исх данные'!$D$41/12,Финмодель!AA95)</f>
        <v>0.30100132414110753</v>
      </c>
      <c r="AB96" s="86">
        <f>1/POWER(1+'исх данные'!$D$41/12,Финмодель!AB95)</f>
        <v>0.27784737613025307</v>
      </c>
      <c r="AC96" s="86">
        <f>1/POWER(1+'исх данные'!$D$41/12,Финмодель!AC95)</f>
        <v>0.25647450104331054</v>
      </c>
      <c r="AD96" s="86">
        <f>1/POWER(1+'исх данные'!$D$41/12,Финмодель!AD95)</f>
        <v>0.23674569327074821</v>
      </c>
      <c r="AE96" s="86">
        <f>1/POWER(1+'исх данные'!$D$41/12,Финмодель!AE95)</f>
        <v>0.21853448609607529</v>
      </c>
      <c r="AF96" s="86">
        <f>1/POWER(1+'исх данные'!$D$41/12,Финмодель!AF95)</f>
        <v>0.20172414101176184</v>
      </c>
      <c r="AG96" s="86">
        <f>1/POWER(1+'исх данные'!$D$41/12,Финмодель!AG95)</f>
        <v>0.18620689939547244</v>
      </c>
      <c r="AH96" s="86">
        <f>1/POWER(1+'исх данные'!$D$41/12,Финмодель!AH95)</f>
        <v>0.17188329174966691</v>
      </c>
      <c r="AI96" s="86">
        <f>1/POWER(1+'исх данные'!$D$41/12,Финмодель!AI95)</f>
        <v>0.15866150007661561</v>
      </c>
      <c r="AJ96" s="86">
        <f>1/POWER(1+'исх данные'!$D$41/12,Финмодель!AJ95)</f>
        <v>0.14645676930149135</v>
      </c>
      <c r="AK96" s="86">
        <f>1/POWER(1+'исх данные'!$D$41/12,Финмодель!AK95)</f>
        <v>0.13519086397060739</v>
      </c>
      <c r="AL96" s="86">
        <f>1/POWER(1+'исх данные'!$D$41/12,Финмодель!AL95)</f>
        <v>0.12479156674209914</v>
      </c>
      <c r="AM96" s="86">
        <f>1/POWER(1+'исх данные'!$D$41/12,Финмодель!AM95)</f>
        <v>0.11519221545424538</v>
      </c>
      <c r="AN96" s="86">
        <f>1/POWER(1+'исх данные'!$D$41/12,Финмодель!AN95)</f>
        <v>0.10633127580391881</v>
      </c>
      <c r="AO96" s="86">
        <f>1/POWER(1+'исх данные'!$D$41/12,Финмодель!AO95)</f>
        <v>9.8151946895925074E-2</v>
      </c>
    </row>
    <row r="97" spans="4:41" ht="15.75" customHeight="1" x14ac:dyDescent="0.25">
      <c r="E97" s="4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</row>
    <row r="98" spans="4:41" ht="15.75" customHeight="1" x14ac:dyDescent="0.25">
      <c r="D98" s="42" t="s">
        <v>38</v>
      </c>
      <c r="E98" s="44"/>
      <c r="F98" s="54">
        <f>(F74+F79)*F96</f>
        <v>-20000000</v>
      </c>
      <c r="G98" s="54">
        <f t="shared" ref="G98:AO98" si="114">(G74+G79)*G96</f>
        <v>0</v>
      </c>
      <c r="H98" s="54">
        <f t="shared" si="114"/>
        <v>0</v>
      </c>
      <c r="I98" s="54">
        <f t="shared" si="114"/>
        <v>0</v>
      </c>
      <c r="J98" s="54">
        <f t="shared" si="114"/>
        <v>0</v>
      </c>
      <c r="K98" s="54">
        <f t="shared" si="114"/>
        <v>0</v>
      </c>
      <c r="L98" s="54">
        <f t="shared" si="114"/>
        <v>0</v>
      </c>
      <c r="M98" s="54">
        <f t="shared" si="114"/>
        <v>0</v>
      </c>
      <c r="N98" s="54">
        <f t="shared" si="114"/>
        <v>1233056.4923076925</v>
      </c>
      <c r="O98" s="54">
        <f t="shared" si="114"/>
        <v>3145462.1188893956</v>
      </c>
      <c r="P98" s="54">
        <f t="shared" si="114"/>
        <v>4356446.2129477272</v>
      </c>
      <c r="Q98" s="54">
        <f t="shared" si="114"/>
        <v>6089525.0742890406</v>
      </c>
      <c r="R98" s="54">
        <f t="shared" si="114"/>
        <v>17331.393834664366</v>
      </c>
      <c r="S98" s="54">
        <f t="shared" si="114"/>
        <v>2025631.1139084361</v>
      </c>
      <c r="T98" s="54">
        <f t="shared" si="114"/>
        <v>4970217.7747798506</v>
      </c>
      <c r="U98" s="54">
        <f t="shared" si="114"/>
        <v>3674170.5963450372</v>
      </c>
      <c r="V98" s="54">
        <f t="shared" si="114"/>
        <v>4459547.0125549426</v>
      </c>
      <c r="W98" s="54">
        <f t="shared" si="114"/>
        <v>4116504.9346661014</v>
      </c>
      <c r="X98" s="54">
        <f t="shared" si="114"/>
        <v>3081183.0326668192</v>
      </c>
      <c r="Y98" s="54">
        <f t="shared" si="114"/>
        <v>3507554.500543897</v>
      </c>
      <c r="Z98" s="54">
        <f t="shared" si="114"/>
        <v>3237742.6158866743</v>
      </c>
      <c r="AA98" s="54">
        <f t="shared" si="114"/>
        <v>2423433.9009778174</v>
      </c>
      <c r="AB98" s="54">
        <f t="shared" si="114"/>
        <v>2758786.607619415</v>
      </c>
      <c r="AC98" s="54">
        <f t="shared" si="114"/>
        <v>2546572.2531871526</v>
      </c>
      <c r="AD98" s="54">
        <f t="shared" si="114"/>
        <v>1906096.3954891528</v>
      </c>
      <c r="AE98" s="54">
        <f t="shared" si="114"/>
        <v>2169860.3814139054</v>
      </c>
      <c r="AF98" s="54">
        <f t="shared" si="114"/>
        <v>2002948.0443820667</v>
      </c>
      <c r="AG98" s="54">
        <f t="shared" si="114"/>
        <v>1499196.4366887831</v>
      </c>
      <c r="AH98" s="54">
        <f t="shared" si="114"/>
        <v>1706653.9549764358</v>
      </c>
      <c r="AI98" s="54">
        <f t="shared" si="114"/>
        <v>1575372.8815167099</v>
      </c>
      <c r="AJ98" s="54">
        <f t="shared" si="114"/>
        <v>1179158.5992709231</v>
      </c>
      <c r="AK98" s="54">
        <f t="shared" si="114"/>
        <v>1342329.5558485577</v>
      </c>
      <c r="AL98" s="54">
        <f t="shared" si="114"/>
        <v>1239073.4361678995</v>
      </c>
      <c r="AM98" s="54">
        <f t="shared" si="114"/>
        <v>927440.1727538259</v>
      </c>
      <c r="AN98" s="54">
        <f t="shared" si="114"/>
        <v>1055778.5491608139</v>
      </c>
      <c r="AO98" s="54">
        <f t="shared" si="114"/>
        <v>974564.81460998231</v>
      </c>
    </row>
    <row r="99" spans="4:41" ht="15.75" customHeight="1" x14ac:dyDescent="0.25">
      <c r="D99" s="42" t="s">
        <v>39</v>
      </c>
      <c r="E99" s="44"/>
      <c r="F99" s="78">
        <f>F98+E99</f>
        <v>-20000000</v>
      </c>
      <c r="G99" s="78">
        <f t="shared" ref="G99:AO99" si="115">G98+F99</f>
        <v>-20000000</v>
      </c>
      <c r="H99" s="78">
        <f t="shared" si="115"/>
        <v>-20000000</v>
      </c>
      <c r="I99" s="78">
        <f t="shared" si="115"/>
        <v>-20000000</v>
      </c>
      <c r="J99" s="78">
        <f t="shared" si="115"/>
        <v>-20000000</v>
      </c>
      <c r="K99" s="78">
        <f t="shared" si="115"/>
        <v>-20000000</v>
      </c>
      <c r="L99" s="78">
        <f t="shared" si="115"/>
        <v>-20000000</v>
      </c>
      <c r="M99" s="78">
        <f t="shared" si="115"/>
        <v>-20000000</v>
      </c>
      <c r="N99" s="78">
        <f t="shared" si="115"/>
        <v>-18766943.507692307</v>
      </c>
      <c r="O99" s="78">
        <f t="shared" si="115"/>
        <v>-15621481.388802912</v>
      </c>
      <c r="P99" s="78">
        <f t="shared" si="115"/>
        <v>-11265035.175855186</v>
      </c>
      <c r="Q99" s="78">
        <f t="shared" si="115"/>
        <v>-5175510.1015661452</v>
      </c>
      <c r="R99" s="78">
        <f t="shared" si="115"/>
        <v>-5158178.7077314807</v>
      </c>
      <c r="S99" s="78">
        <f t="shared" si="115"/>
        <v>-3132547.5938230446</v>
      </c>
      <c r="T99" s="78">
        <f t="shared" si="115"/>
        <v>1837670.1809568061</v>
      </c>
      <c r="U99" s="78">
        <f t="shared" si="115"/>
        <v>5511840.7773018433</v>
      </c>
      <c r="V99" s="78">
        <f t="shared" si="115"/>
        <v>9971387.7898567859</v>
      </c>
      <c r="W99" s="78">
        <f t="shared" si="115"/>
        <v>14087892.724522887</v>
      </c>
      <c r="X99" s="78">
        <f t="shared" si="115"/>
        <v>17169075.757189706</v>
      </c>
      <c r="Y99" s="78">
        <f t="shared" si="115"/>
        <v>20676630.257733602</v>
      </c>
      <c r="Z99" s="78">
        <f t="shared" si="115"/>
        <v>23914372.873620275</v>
      </c>
      <c r="AA99" s="78">
        <f t="shared" si="115"/>
        <v>26337806.774598092</v>
      </c>
      <c r="AB99" s="78">
        <f t="shared" si="115"/>
        <v>29096593.382217508</v>
      </c>
      <c r="AC99" s="78">
        <f t="shared" si="115"/>
        <v>31643165.635404661</v>
      </c>
      <c r="AD99" s="78">
        <f t="shared" si="115"/>
        <v>33549262.030893814</v>
      </c>
      <c r="AE99" s="78">
        <f t="shared" si="115"/>
        <v>35719122.412307717</v>
      </c>
      <c r="AF99" s="78">
        <f t="shared" si="115"/>
        <v>37722070.456689782</v>
      </c>
      <c r="AG99" s="78">
        <f t="shared" si="115"/>
        <v>39221266.893378563</v>
      </c>
      <c r="AH99" s="78">
        <f t="shared" si="115"/>
        <v>40927920.848354995</v>
      </c>
      <c r="AI99" s="78">
        <f t="shared" si="115"/>
        <v>42503293.729871705</v>
      </c>
      <c r="AJ99" s="78">
        <f t="shared" si="115"/>
        <v>43682452.32914263</v>
      </c>
      <c r="AK99" s="78">
        <f t="shared" si="115"/>
        <v>45024781.884991191</v>
      </c>
      <c r="AL99" s="78">
        <f t="shared" si="115"/>
        <v>46263855.321159095</v>
      </c>
      <c r="AM99" s="78">
        <f t="shared" si="115"/>
        <v>47191295.49391292</v>
      </c>
      <c r="AN99" s="78">
        <f t="shared" si="115"/>
        <v>48247074.043073736</v>
      </c>
      <c r="AO99" s="78">
        <f t="shared" si="115"/>
        <v>49221638.857683718</v>
      </c>
    </row>
    <row r="100" spans="4:41" ht="15.75" customHeight="1" x14ac:dyDescent="0.25">
      <c r="E100" s="4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</row>
    <row r="101" spans="4:41" ht="15.75" customHeight="1" x14ac:dyDescent="0.25">
      <c r="E101" s="44"/>
      <c r="F101" s="78">
        <f>F74+F79+E101</f>
        <v>-20000000</v>
      </c>
      <c r="G101" s="78">
        <f t="shared" ref="G101:AN101" si="116">G74+G79+F101</f>
        <v>-20000000</v>
      </c>
      <c r="H101" s="78">
        <f t="shared" si="116"/>
        <v>-20000000</v>
      </c>
      <c r="I101" s="78">
        <f t="shared" si="116"/>
        <v>-20000000</v>
      </c>
      <c r="J101" s="78">
        <f t="shared" si="116"/>
        <v>-20000000</v>
      </c>
      <c r="K101" s="78">
        <f t="shared" si="116"/>
        <v>-20000000</v>
      </c>
      <c r="L101" s="78">
        <f t="shared" si="116"/>
        <v>-20000000</v>
      </c>
      <c r="M101" s="78">
        <f t="shared" si="116"/>
        <v>-20000000</v>
      </c>
      <c r="N101" s="78">
        <f t="shared" si="116"/>
        <v>-18552871.199999999</v>
      </c>
      <c r="O101" s="78">
        <f t="shared" si="116"/>
        <v>-14553692.799999999</v>
      </c>
      <c r="P101" s="78">
        <f t="shared" si="116"/>
        <v>-8553284.7999999989</v>
      </c>
      <c r="Q101" s="78">
        <f t="shared" si="116"/>
        <v>533159.20000000112</v>
      </c>
      <c r="R101" s="78">
        <f t="shared" si="116"/>
        <v>561175.19999990147</v>
      </c>
      <c r="S101" s="78">
        <f t="shared" si="116"/>
        <v>4108452.1999998009</v>
      </c>
      <c r="T101" s="78">
        <f t="shared" si="116"/>
        <v>13537596.199999701</v>
      </c>
      <c r="U101" s="78">
        <f t="shared" si="116"/>
        <v>21088836.199999601</v>
      </c>
      <c r="V101" s="78">
        <f t="shared" si="116"/>
        <v>31017980.199999489</v>
      </c>
      <c r="W101" s="78">
        <f t="shared" si="116"/>
        <v>40947124.199999377</v>
      </c>
      <c r="X101" s="78">
        <f t="shared" si="116"/>
        <v>48998364.199999265</v>
      </c>
      <c r="Y101" s="78">
        <f t="shared" si="116"/>
        <v>58927508.199999154</v>
      </c>
      <c r="Z101" s="78">
        <f t="shared" si="116"/>
        <v>68856652.199999049</v>
      </c>
      <c r="AA101" s="78">
        <f>AA74+AA79+Z101</f>
        <v>76907892.199998945</v>
      </c>
      <c r="AB101" s="78">
        <f t="shared" si="116"/>
        <v>86837036.199998841</v>
      </c>
      <c r="AC101" s="78">
        <f t="shared" si="116"/>
        <v>96766180.199998736</v>
      </c>
      <c r="AD101" s="78">
        <f t="shared" si="116"/>
        <v>104817420.19999863</v>
      </c>
      <c r="AE101" s="78">
        <f t="shared" si="116"/>
        <v>114746564.19999853</v>
      </c>
      <c r="AF101" s="78">
        <f t="shared" si="116"/>
        <v>124675708.19999842</v>
      </c>
      <c r="AG101" s="78">
        <f t="shared" si="116"/>
        <v>132726948.19999832</v>
      </c>
      <c r="AH101" s="78">
        <f t="shared" si="116"/>
        <v>142656092.1999982</v>
      </c>
      <c r="AI101" s="78">
        <f>AI74+AI79+AH101</f>
        <v>152585236.19999808</v>
      </c>
      <c r="AJ101" s="78">
        <f t="shared" si="116"/>
        <v>160636476.19999796</v>
      </c>
      <c r="AK101" s="78">
        <f t="shared" si="116"/>
        <v>170565620.19999784</v>
      </c>
      <c r="AL101" s="78">
        <f t="shared" si="116"/>
        <v>180494764.19999772</v>
      </c>
      <c r="AM101" s="78">
        <f t="shared" si="116"/>
        <v>188546004.1999976</v>
      </c>
      <c r="AN101" s="78">
        <f t="shared" si="116"/>
        <v>198475148.19999748</v>
      </c>
      <c r="AO101" s="78">
        <f>AO74+AO79+AN101</f>
        <v>208404292.19999737</v>
      </c>
    </row>
    <row r="102" spans="4:41" ht="15.75" customHeight="1" x14ac:dyDescent="0.25">
      <c r="E102" s="4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</row>
    <row r="103" spans="4:41" ht="15.75" customHeight="1" x14ac:dyDescent="0.25">
      <c r="E103" s="4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</row>
    <row r="104" spans="4:41" ht="15.75" customHeight="1" x14ac:dyDescent="0.25">
      <c r="E104" s="44"/>
      <c r="U104" s="34"/>
      <c r="V104" s="34"/>
      <c r="W104" s="34"/>
      <c r="X104" s="34"/>
      <c r="Y104" s="34"/>
      <c r="Z104" s="34"/>
      <c r="AA104" s="34"/>
      <c r="AB104" s="34"/>
      <c r="AC104" s="92"/>
      <c r="AD104" s="34"/>
      <c r="AE104" s="34"/>
      <c r="AF104" s="34"/>
      <c r="AG104" s="34"/>
    </row>
    <row r="105" spans="4:41" ht="15.75" customHeight="1" x14ac:dyDescent="0.25">
      <c r="E105" s="44"/>
      <c r="U105" s="34"/>
      <c r="V105" s="34"/>
      <c r="W105" s="34"/>
      <c r="X105" s="34"/>
      <c r="Y105" s="34"/>
      <c r="Z105" s="34"/>
      <c r="AA105" s="34"/>
      <c r="AB105" s="34"/>
      <c r="AC105" s="82"/>
      <c r="AD105" s="34"/>
      <c r="AE105" s="34"/>
      <c r="AF105" s="34"/>
      <c r="AG105" s="34"/>
    </row>
    <row r="106" spans="4:41" ht="15.75" customHeight="1" x14ac:dyDescent="0.25">
      <c r="E106" s="4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</row>
    <row r="107" spans="4:41" ht="15.75" customHeight="1" x14ac:dyDescent="0.25">
      <c r="E107" s="4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</row>
    <row r="108" spans="4:41" ht="15.75" customHeight="1" x14ac:dyDescent="0.25">
      <c r="E108" s="4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</row>
    <row r="109" spans="4:41" ht="15.75" customHeight="1" x14ac:dyDescent="0.25">
      <c r="E109" s="4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</row>
    <row r="110" spans="4:41" ht="15.75" customHeight="1" x14ac:dyDescent="0.25">
      <c r="E110" s="4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</row>
    <row r="111" spans="4:41" ht="15.75" customHeight="1" x14ac:dyDescent="0.25">
      <c r="E111" s="4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</row>
    <row r="112" spans="4:41" ht="15.75" customHeight="1" x14ac:dyDescent="0.25">
      <c r="E112" s="4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</row>
    <row r="113" spans="5:33" ht="15.75" customHeight="1" x14ac:dyDescent="0.25">
      <c r="E113" s="4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</row>
    <row r="114" spans="5:33" ht="15.75" customHeight="1" x14ac:dyDescent="0.25">
      <c r="E114" s="4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</row>
    <row r="115" spans="5:33" ht="15.75" customHeight="1" x14ac:dyDescent="0.25">
      <c r="E115" s="4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</row>
    <row r="116" spans="5:33" ht="15.75" customHeight="1" x14ac:dyDescent="0.25">
      <c r="E116" s="4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</row>
    <row r="117" spans="5:33" ht="15.75" customHeight="1" x14ac:dyDescent="0.25">
      <c r="E117" s="4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</row>
    <row r="118" spans="5:33" ht="15.75" customHeight="1" x14ac:dyDescent="0.25">
      <c r="E118" s="4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</row>
    <row r="119" spans="5:33" ht="15.75" customHeight="1" x14ac:dyDescent="0.25">
      <c r="E119" s="4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</row>
    <row r="120" spans="5:33" ht="15.75" customHeight="1" x14ac:dyDescent="0.25">
      <c r="E120" s="4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</row>
    <row r="121" spans="5:33" ht="15.75" customHeight="1" x14ac:dyDescent="0.25">
      <c r="E121" s="4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</row>
    <row r="122" spans="5:33" ht="15.75" customHeight="1" x14ac:dyDescent="0.25">
      <c r="E122" s="4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</row>
    <row r="123" spans="5:33" ht="15.75" customHeight="1" x14ac:dyDescent="0.25">
      <c r="E123" s="4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</row>
    <row r="124" spans="5:33" ht="15.75" customHeight="1" x14ac:dyDescent="0.25">
      <c r="E124" s="4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</row>
    <row r="125" spans="5:33" ht="15.75" customHeight="1" x14ac:dyDescent="0.25">
      <c r="E125" s="4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</row>
    <row r="126" spans="5:33" ht="15.75" customHeight="1" x14ac:dyDescent="0.25">
      <c r="E126" s="4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</row>
    <row r="127" spans="5:33" ht="15.75" customHeight="1" x14ac:dyDescent="0.25">
      <c r="E127" s="4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</row>
    <row r="128" spans="5:33" ht="15.75" customHeight="1" x14ac:dyDescent="0.25">
      <c r="E128" s="4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</row>
    <row r="129" spans="5:33" ht="15.75" customHeight="1" x14ac:dyDescent="0.25">
      <c r="E129" s="4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</row>
    <row r="130" spans="5:33" ht="15.75" customHeight="1" x14ac:dyDescent="0.25">
      <c r="E130" s="4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</row>
    <row r="131" spans="5:33" ht="15.75" customHeight="1" x14ac:dyDescent="0.25">
      <c r="E131" s="4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</row>
    <row r="132" spans="5:33" ht="15.75" customHeight="1" x14ac:dyDescent="0.25">
      <c r="E132" s="4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</row>
    <row r="133" spans="5:33" ht="15.75" customHeight="1" x14ac:dyDescent="0.25">
      <c r="E133" s="4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</row>
    <row r="134" spans="5:33" ht="15.75" customHeight="1" x14ac:dyDescent="0.25">
      <c r="E134" s="4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</row>
    <row r="135" spans="5:33" ht="15.75" customHeight="1" x14ac:dyDescent="0.25">
      <c r="E135" s="4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</row>
    <row r="136" spans="5:33" ht="15.75" customHeight="1" x14ac:dyDescent="0.25">
      <c r="E136" s="4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</row>
    <row r="137" spans="5:33" ht="15.75" customHeight="1" x14ac:dyDescent="0.25">
      <c r="E137" s="4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</row>
    <row r="138" spans="5:33" ht="15.75" customHeight="1" x14ac:dyDescent="0.25">
      <c r="E138" s="4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</row>
    <row r="139" spans="5:33" ht="15.75" customHeight="1" x14ac:dyDescent="0.25">
      <c r="E139" s="4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</row>
    <row r="140" spans="5:33" ht="15.75" customHeight="1" x14ac:dyDescent="0.25">
      <c r="E140" s="4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</row>
    <row r="141" spans="5:33" ht="15.75" customHeight="1" x14ac:dyDescent="0.25">
      <c r="E141" s="4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</row>
    <row r="142" spans="5:33" ht="15.75" customHeight="1" x14ac:dyDescent="0.25">
      <c r="E142" s="4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</row>
    <row r="143" spans="5:33" ht="15.75" customHeight="1" x14ac:dyDescent="0.25">
      <c r="E143" s="4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</row>
    <row r="144" spans="5:33" ht="15.75" customHeight="1" x14ac:dyDescent="0.25">
      <c r="E144" s="4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</row>
    <row r="145" spans="5:33" ht="15.75" customHeight="1" x14ac:dyDescent="0.25">
      <c r="E145" s="4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</row>
    <row r="146" spans="5:33" ht="15.75" customHeight="1" x14ac:dyDescent="0.25">
      <c r="E146" s="4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</row>
    <row r="147" spans="5:33" ht="15.75" customHeight="1" x14ac:dyDescent="0.25">
      <c r="E147" s="4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</row>
    <row r="148" spans="5:33" ht="15.75" customHeight="1" x14ac:dyDescent="0.25">
      <c r="E148" s="4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</row>
    <row r="149" spans="5:33" ht="15.75" customHeight="1" x14ac:dyDescent="0.25">
      <c r="E149" s="4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</row>
    <row r="150" spans="5:33" ht="15.75" customHeight="1" x14ac:dyDescent="0.25">
      <c r="E150" s="4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</row>
    <row r="151" spans="5:33" ht="15.75" customHeight="1" x14ac:dyDescent="0.25">
      <c r="E151" s="4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</row>
    <row r="152" spans="5:33" ht="15.75" customHeight="1" x14ac:dyDescent="0.25">
      <c r="E152" s="4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</row>
    <row r="153" spans="5:33" ht="15.75" customHeight="1" x14ac:dyDescent="0.25">
      <c r="E153" s="4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</row>
    <row r="154" spans="5:33" ht="15.75" customHeight="1" x14ac:dyDescent="0.25">
      <c r="E154" s="4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</row>
    <row r="155" spans="5:33" ht="15.75" customHeight="1" x14ac:dyDescent="0.25">
      <c r="E155" s="4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</row>
    <row r="156" spans="5:33" ht="15.75" customHeight="1" x14ac:dyDescent="0.25">
      <c r="E156" s="4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</row>
    <row r="157" spans="5:33" ht="15.75" customHeight="1" x14ac:dyDescent="0.25">
      <c r="E157" s="4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</row>
    <row r="158" spans="5:33" ht="15.75" customHeight="1" x14ac:dyDescent="0.25">
      <c r="E158" s="4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</row>
    <row r="159" spans="5:33" ht="15.75" customHeight="1" x14ac:dyDescent="0.25">
      <c r="E159" s="4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</row>
    <row r="160" spans="5:33" ht="15.75" customHeight="1" x14ac:dyDescent="0.25">
      <c r="E160" s="4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</row>
    <row r="161" spans="5:33" ht="15.75" customHeight="1" x14ac:dyDescent="0.25">
      <c r="E161" s="4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</row>
    <row r="162" spans="5:33" ht="15.75" customHeight="1" x14ac:dyDescent="0.25">
      <c r="E162" s="4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</row>
    <row r="163" spans="5:33" ht="15.75" customHeight="1" x14ac:dyDescent="0.25">
      <c r="E163" s="4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</row>
    <row r="164" spans="5:33" ht="15.75" customHeight="1" x14ac:dyDescent="0.25">
      <c r="E164" s="4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</row>
    <row r="165" spans="5:33" ht="15.75" customHeight="1" x14ac:dyDescent="0.25">
      <c r="E165" s="4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</row>
    <row r="166" spans="5:33" ht="15.75" customHeight="1" x14ac:dyDescent="0.25">
      <c r="E166" s="4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</row>
    <row r="167" spans="5:33" ht="15.75" customHeight="1" x14ac:dyDescent="0.25">
      <c r="E167" s="4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</row>
    <row r="168" spans="5:33" ht="15.75" customHeight="1" x14ac:dyDescent="0.25">
      <c r="E168" s="4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</row>
    <row r="169" spans="5:33" ht="15.75" customHeight="1" x14ac:dyDescent="0.25">
      <c r="E169" s="4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</row>
    <row r="170" spans="5:33" ht="15.75" customHeight="1" x14ac:dyDescent="0.25">
      <c r="E170" s="4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</row>
    <row r="171" spans="5:33" ht="15.75" customHeight="1" x14ac:dyDescent="0.25">
      <c r="E171" s="4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</row>
    <row r="172" spans="5:33" ht="15.75" customHeight="1" x14ac:dyDescent="0.25">
      <c r="E172" s="4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</row>
    <row r="173" spans="5:33" ht="15.75" customHeight="1" x14ac:dyDescent="0.25">
      <c r="E173" s="4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</row>
    <row r="174" spans="5:33" ht="15.75" customHeight="1" x14ac:dyDescent="0.25">
      <c r="E174" s="4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</row>
    <row r="175" spans="5:33" ht="15.75" customHeight="1" x14ac:dyDescent="0.25">
      <c r="E175" s="4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</row>
    <row r="176" spans="5:33" ht="15.75" customHeight="1" x14ac:dyDescent="0.25">
      <c r="E176" s="4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</row>
    <row r="177" spans="5:33" ht="15.75" customHeight="1" x14ac:dyDescent="0.25">
      <c r="E177" s="4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</row>
    <row r="178" spans="5:33" ht="15.75" customHeight="1" x14ac:dyDescent="0.25">
      <c r="E178" s="4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</row>
    <row r="179" spans="5:33" ht="15.75" customHeight="1" x14ac:dyDescent="0.25">
      <c r="E179" s="4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</row>
    <row r="180" spans="5:33" ht="15.75" customHeight="1" x14ac:dyDescent="0.25">
      <c r="E180" s="4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</row>
    <row r="181" spans="5:33" ht="15.75" customHeight="1" x14ac:dyDescent="0.25">
      <c r="E181" s="4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</row>
    <row r="182" spans="5:33" ht="15.75" customHeight="1" x14ac:dyDescent="0.25">
      <c r="E182" s="4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</row>
    <row r="183" spans="5:33" ht="15.75" customHeight="1" x14ac:dyDescent="0.25">
      <c r="E183" s="4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</row>
    <row r="184" spans="5:33" ht="15.75" customHeight="1" x14ac:dyDescent="0.25">
      <c r="E184" s="4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</row>
    <row r="185" spans="5:33" ht="15.75" customHeight="1" x14ac:dyDescent="0.25">
      <c r="E185" s="4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</row>
    <row r="186" spans="5:33" ht="15.75" customHeight="1" x14ac:dyDescent="0.25">
      <c r="E186" s="4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</row>
    <row r="187" spans="5:33" ht="15.75" customHeight="1" x14ac:dyDescent="0.25">
      <c r="E187" s="4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</row>
    <row r="188" spans="5:33" ht="15.75" customHeight="1" x14ac:dyDescent="0.25">
      <c r="E188" s="4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</row>
    <row r="189" spans="5:33" ht="15.75" customHeight="1" x14ac:dyDescent="0.25">
      <c r="E189" s="4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</row>
    <row r="190" spans="5:33" ht="15.75" customHeight="1" x14ac:dyDescent="0.25">
      <c r="E190" s="4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</row>
    <row r="191" spans="5:33" ht="15.75" customHeight="1" x14ac:dyDescent="0.25">
      <c r="E191" s="4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</row>
    <row r="192" spans="5:33" ht="15.75" customHeight="1" x14ac:dyDescent="0.25">
      <c r="E192" s="4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</row>
    <row r="193" spans="5:33" ht="15.75" customHeight="1" x14ac:dyDescent="0.25">
      <c r="E193" s="4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</row>
    <row r="194" spans="5:33" ht="15.75" customHeight="1" x14ac:dyDescent="0.25">
      <c r="E194" s="4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</row>
    <row r="195" spans="5:33" ht="15.75" customHeight="1" x14ac:dyDescent="0.25">
      <c r="E195" s="4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</row>
    <row r="196" spans="5:33" ht="15.75" customHeight="1" x14ac:dyDescent="0.25">
      <c r="E196" s="4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</row>
    <row r="197" spans="5:33" ht="15.75" customHeight="1" x14ac:dyDescent="0.25">
      <c r="E197" s="4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</row>
    <row r="198" spans="5:33" ht="15.75" customHeight="1" x14ac:dyDescent="0.25">
      <c r="E198" s="4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</row>
    <row r="199" spans="5:33" ht="15.75" customHeight="1" x14ac:dyDescent="0.25">
      <c r="E199" s="4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</row>
    <row r="200" spans="5:33" ht="15.75" customHeight="1" x14ac:dyDescent="0.25">
      <c r="E200" s="4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</row>
    <row r="201" spans="5:33" ht="15.75" customHeight="1" x14ac:dyDescent="0.25">
      <c r="E201" s="4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</row>
    <row r="202" spans="5:33" ht="15.75" customHeight="1" x14ac:dyDescent="0.25">
      <c r="E202" s="4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</row>
    <row r="203" spans="5:33" ht="15.75" customHeight="1" x14ac:dyDescent="0.25">
      <c r="E203" s="4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</row>
    <row r="204" spans="5:33" ht="15.75" customHeight="1" x14ac:dyDescent="0.25">
      <c r="E204" s="4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</row>
    <row r="205" spans="5:33" ht="15.75" customHeight="1" x14ac:dyDescent="0.25">
      <c r="E205" s="4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</row>
    <row r="206" spans="5:33" ht="15.75" customHeight="1" x14ac:dyDescent="0.25">
      <c r="E206" s="4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</row>
    <row r="207" spans="5:33" ht="15.75" customHeight="1" x14ac:dyDescent="0.25">
      <c r="E207" s="4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</row>
    <row r="208" spans="5:33" ht="15.75" customHeight="1" x14ac:dyDescent="0.25">
      <c r="E208" s="4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</row>
    <row r="209" spans="5:33" ht="15.75" customHeight="1" x14ac:dyDescent="0.25">
      <c r="E209" s="4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</row>
    <row r="210" spans="5:33" ht="15.75" customHeight="1" x14ac:dyDescent="0.25">
      <c r="E210" s="4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</row>
    <row r="211" spans="5:33" ht="15.75" customHeight="1" x14ac:dyDescent="0.25">
      <c r="E211" s="4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</row>
    <row r="212" spans="5:33" ht="15.75" customHeight="1" x14ac:dyDescent="0.25">
      <c r="E212" s="4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</row>
    <row r="213" spans="5:33" ht="15.75" customHeight="1" x14ac:dyDescent="0.25">
      <c r="E213" s="4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</row>
    <row r="214" spans="5:33" ht="15.75" customHeight="1" x14ac:dyDescent="0.25">
      <c r="E214" s="4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</row>
    <row r="215" spans="5:33" ht="15.75" customHeight="1" x14ac:dyDescent="0.25">
      <c r="E215" s="4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</row>
    <row r="216" spans="5:33" ht="15.75" customHeight="1" x14ac:dyDescent="0.25">
      <c r="E216" s="4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</row>
    <row r="217" spans="5:33" ht="15.75" customHeight="1" x14ac:dyDescent="0.25">
      <c r="E217" s="4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</row>
    <row r="218" spans="5:33" ht="15.75" customHeight="1" x14ac:dyDescent="0.25">
      <c r="E218" s="4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</row>
    <row r="219" spans="5:33" ht="15.75" customHeight="1" x14ac:dyDescent="0.25">
      <c r="E219" s="4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</row>
    <row r="220" spans="5:33" ht="15.75" customHeight="1" x14ac:dyDescent="0.25">
      <c r="E220" s="4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</row>
    <row r="221" spans="5:33" ht="15.75" customHeight="1" x14ac:dyDescent="0.25">
      <c r="E221" s="4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</row>
    <row r="222" spans="5:33" ht="15.75" customHeight="1" x14ac:dyDescent="0.25">
      <c r="E222" s="4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</row>
    <row r="223" spans="5:33" ht="15.75" customHeight="1" x14ac:dyDescent="0.25">
      <c r="E223" s="4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</row>
    <row r="224" spans="5:33" ht="15.75" customHeight="1" x14ac:dyDescent="0.25">
      <c r="E224" s="4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</row>
    <row r="225" spans="5:33" ht="15.75" customHeight="1" x14ac:dyDescent="0.25">
      <c r="E225" s="4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</row>
    <row r="226" spans="5:33" ht="15.75" customHeight="1" x14ac:dyDescent="0.25">
      <c r="E226" s="4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</row>
    <row r="227" spans="5:33" ht="15.75" customHeight="1" x14ac:dyDescent="0.25">
      <c r="E227" s="4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</row>
    <row r="228" spans="5:33" ht="15.75" customHeight="1" x14ac:dyDescent="0.25">
      <c r="E228" s="4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</row>
    <row r="229" spans="5:33" ht="15.75" customHeight="1" x14ac:dyDescent="0.25">
      <c r="E229" s="4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</row>
    <row r="230" spans="5:33" ht="15.75" customHeight="1" x14ac:dyDescent="0.25">
      <c r="E230" s="4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</row>
    <row r="231" spans="5:33" ht="15.75" customHeight="1" x14ac:dyDescent="0.25">
      <c r="E231" s="4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</row>
    <row r="232" spans="5:33" ht="15.75" customHeight="1" x14ac:dyDescent="0.25">
      <c r="E232" s="4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</row>
    <row r="233" spans="5:33" ht="15.75" customHeight="1" x14ac:dyDescent="0.25">
      <c r="E233" s="4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</row>
    <row r="234" spans="5:33" ht="15.75" customHeight="1" x14ac:dyDescent="0.25">
      <c r="E234" s="4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</row>
    <row r="235" spans="5:33" ht="15.75" customHeight="1" x14ac:dyDescent="0.25">
      <c r="E235" s="4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</row>
    <row r="236" spans="5:33" ht="15.75" customHeight="1" x14ac:dyDescent="0.25">
      <c r="E236" s="4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</row>
    <row r="237" spans="5:33" ht="15.75" customHeight="1" x14ac:dyDescent="0.25">
      <c r="E237" s="4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</row>
    <row r="238" spans="5:33" ht="15.75" customHeight="1" x14ac:dyDescent="0.25">
      <c r="E238" s="4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</row>
    <row r="239" spans="5:33" ht="15.75" customHeight="1" x14ac:dyDescent="0.25">
      <c r="E239" s="4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</row>
    <row r="240" spans="5:33" ht="15.75" customHeight="1" x14ac:dyDescent="0.25">
      <c r="E240" s="4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</row>
    <row r="241" spans="5:33" ht="15.75" customHeight="1" x14ac:dyDescent="0.25">
      <c r="E241" s="4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</row>
    <row r="242" spans="5:33" ht="15.75" customHeight="1" x14ac:dyDescent="0.25">
      <c r="E242" s="4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</row>
    <row r="243" spans="5:33" ht="15.75" customHeight="1" x14ac:dyDescent="0.25">
      <c r="E243" s="4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</row>
    <row r="244" spans="5:33" ht="15.75" customHeight="1" x14ac:dyDescent="0.25">
      <c r="E244" s="4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</row>
    <row r="245" spans="5:33" ht="15.75" customHeight="1" x14ac:dyDescent="0.25">
      <c r="E245" s="4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</row>
    <row r="246" spans="5:33" ht="15.75" customHeight="1" x14ac:dyDescent="0.25">
      <c r="E246" s="4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</row>
    <row r="247" spans="5:33" ht="15.75" customHeight="1" x14ac:dyDescent="0.25">
      <c r="E247" s="4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</row>
    <row r="248" spans="5:33" ht="15.75" customHeight="1" x14ac:dyDescent="0.25">
      <c r="E248" s="4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</row>
    <row r="249" spans="5:33" ht="15.75" customHeight="1" x14ac:dyDescent="0.25">
      <c r="E249" s="4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</row>
    <row r="250" spans="5:33" ht="15.75" customHeight="1" x14ac:dyDescent="0.25">
      <c r="E250" s="4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</row>
    <row r="251" spans="5:33" ht="15.75" customHeight="1" x14ac:dyDescent="0.25">
      <c r="E251" s="4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</row>
    <row r="252" spans="5:33" ht="15.75" customHeight="1" x14ac:dyDescent="0.25">
      <c r="E252" s="4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</row>
    <row r="253" spans="5:33" ht="15.75" customHeight="1" x14ac:dyDescent="0.25">
      <c r="E253" s="4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</row>
    <row r="254" spans="5:33" ht="15.75" customHeight="1" x14ac:dyDescent="0.25">
      <c r="E254" s="4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</row>
    <row r="255" spans="5:33" ht="15.75" customHeight="1" x14ac:dyDescent="0.25">
      <c r="E255" s="4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</row>
    <row r="256" spans="5:33" ht="15.75" customHeight="1" x14ac:dyDescent="0.25">
      <c r="E256" s="4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</row>
    <row r="257" spans="5:33" ht="15.75" customHeight="1" x14ac:dyDescent="0.25">
      <c r="E257" s="4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</row>
    <row r="258" spans="5:33" ht="15.75" customHeight="1" x14ac:dyDescent="0.25">
      <c r="E258" s="4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</row>
    <row r="259" spans="5:33" ht="15.75" customHeight="1" x14ac:dyDescent="0.25">
      <c r="E259" s="4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</row>
    <row r="260" spans="5:33" ht="15.75" customHeight="1" x14ac:dyDescent="0.25">
      <c r="E260" s="4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</row>
    <row r="261" spans="5:33" ht="15.75" customHeight="1" x14ac:dyDescent="0.25">
      <c r="E261" s="4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</row>
    <row r="262" spans="5:33" ht="15.75" customHeight="1" x14ac:dyDescent="0.25">
      <c r="E262" s="4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</row>
    <row r="263" spans="5:33" ht="15.75" customHeight="1" x14ac:dyDescent="0.25">
      <c r="E263" s="4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</row>
    <row r="264" spans="5:33" ht="15.75" customHeight="1" x14ac:dyDescent="0.25">
      <c r="E264" s="4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</row>
    <row r="265" spans="5:33" ht="15.75" customHeight="1" x14ac:dyDescent="0.25">
      <c r="E265" s="4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</row>
    <row r="266" spans="5:33" ht="15.75" customHeight="1" x14ac:dyDescent="0.25">
      <c r="E266" s="4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</row>
    <row r="267" spans="5:33" ht="15.75" customHeight="1" x14ac:dyDescent="0.25">
      <c r="E267" s="4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</row>
    <row r="268" spans="5:33" ht="15.75" customHeight="1" x14ac:dyDescent="0.25">
      <c r="E268" s="4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</row>
    <row r="269" spans="5:33" ht="15.75" customHeight="1" x14ac:dyDescent="0.25">
      <c r="E269" s="4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</row>
    <row r="270" spans="5:33" ht="15.75" customHeight="1" x14ac:dyDescent="0.25">
      <c r="E270" s="4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</row>
    <row r="271" spans="5:33" ht="15.75" customHeight="1" x14ac:dyDescent="0.25">
      <c r="E271" s="4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</row>
    <row r="272" spans="5:33" ht="15.75" customHeight="1" x14ac:dyDescent="0.25">
      <c r="E272" s="4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</row>
    <row r="273" spans="5:33" ht="15.75" customHeight="1" x14ac:dyDescent="0.25">
      <c r="E273" s="4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</row>
    <row r="274" spans="5:33" ht="15.75" customHeight="1" x14ac:dyDescent="0.25">
      <c r="E274" s="4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</row>
    <row r="275" spans="5:33" ht="15.75" customHeight="1" x14ac:dyDescent="0.25">
      <c r="E275" s="4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</row>
    <row r="276" spans="5:33" ht="15.75" customHeight="1" x14ac:dyDescent="0.25">
      <c r="E276" s="4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</row>
    <row r="277" spans="5:33" ht="15.75" customHeight="1" x14ac:dyDescent="0.25">
      <c r="E277" s="4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</row>
    <row r="278" spans="5:33" ht="15.75" customHeight="1" x14ac:dyDescent="0.25">
      <c r="E278" s="4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</row>
    <row r="279" spans="5:33" ht="15.75" customHeight="1" x14ac:dyDescent="0.25">
      <c r="E279" s="4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</row>
    <row r="280" spans="5:33" ht="15.75" customHeight="1" x14ac:dyDescent="0.25">
      <c r="E280" s="4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</row>
    <row r="281" spans="5:33" ht="15.75" customHeight="1" x14ac:dyDescent="0.25">
      <c r="E281" s="4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</row>
    <row r="282" spans="5:33" ht="15.75" customHeight="1" x14ac:dyDescent="0.25">
      <c r="E282" s="4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</row>
    <row r="283" spans="5:33" ht="15.75" customHeight="1" x14ac:dyDescent="0.25">
      <c r="E283" s="4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</row>
    <row r="284" spans="5:33" ht="15.75" customHeight="1" x14ac:dyDescent="0.25">
      <c r="E284" s="4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</row>
    <row r="285" spans="5:33" ht="15.75" customHeight="1" x14ac:dyDescent="0.25">
      <c r="E285" s="4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</row>
    <row r="286" spans="5:33" ht="15.75" customHeight="1" x14ac:dyDescent="0.25">
      <c r="E286" s="4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</row>
    <row r="287" spans="5:33" ht="15.75" customHeight="1" x14ac:dyDescent="0.25">
      <c r="E287" s="4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</row>
    <row r="288" spans="5:33" ht="15.75" customHeight="1" x14ac:dyDescent="0.25">
      <c r="E288" s="4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</row>
    <row r="289" spans="5:33" ht="15.75" customHeight="1" x14ac:dyDescent="0.25">
      <c r="E289" s="4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</row>
    <row r="290" spans="5:33" ht="15.75" customHeight="1" x14ac:dyDescent="0.25">
      <c r="E290" s="4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</row>
    <row r="291" spans="5:33" ht="15.75" customHeight="1" x14ac:dyDescent="0.25">
      <c r="E291" s="4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</row>
    <row r="292" spans="5:33" ht="15.75" customHeight="1" x14ac:dyDescent="0.25">
      <c r="E292" s="4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</row>
    <row r="293" spans="5:33" ht="15.75" customHeight="1" x14ac:dyDescent="0.25">
      <c r="E293" s="4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</row>
    <row r="294" spans="5:33" ht="15.75" customHeight="1" x14ac:dyDescent="0.25">
      <c r="E294" s="4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</row>
    <row r="295" spans="5:33" ht="15.75" customHeight="1" x14ac:dyDescent="0.25">
      <c r="E295" s="4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</row>
    <row r="296" spans="5:33" ht="15.75" customHeight="1" x14ac:dyDescent="0.25">
      <c r="E296" s="4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</row>
    <row r="297" spans="5:33" ht="15.75" customHeight="1" x14ac:dyDescent="0.25">
      <c r="E297" s="4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</row>
    <row r="298" spans="5:33" ht="15.75" customHeight="1" x14ac:dyDescent="0.25">
      <c r="E298" s="4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</row>
    <row r="299" spans="5:33" ht="15.75" customHeight="1" x14ac:dyDescent="0.25">
      <c r="E299" s="4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</row>
    <row r="300" spans="5:33" ht="15.75" customHeight="1" x14ac:dyDescent="0.25">
      <c r="E300" s="4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</row>
    <row r="301" spans="5:33" ht="15.75" customHeight="1" x14ac:dyDescent="0.25">
      <c r="E301" s="4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</row>
    <row r="302" spans="5:33" ht="15.75" customHeight="1" x14ac:dyDescent="0.25">
      <c r="E302" s="4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</row>
    <row r="303" spans="5:33" ht="15.75" customHeight="1" x14ac:dyDescent="0.25">
      <c r="E303" s="4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</row>
    <row r="304" spans="5:33" ht="15.75" customHeight="1" x14ac:dyDescent="0.25">
      <c r="E304" s="4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</row>
    <row r="305" spans="5:33" ht="15.75" customHeight="1" x14ac:dyDescent="0.25">
      <c r="E305" s="4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</row>
    <row r="306" spans="5:33" ht="15.75" customHeight="1" x14ac:dyDescent="0.25">
      <c r="E306" s="4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</row>
    <row r="307" spans="5:33" ht="15.75" customHeight="1" x14ac:dyDescent="0.25">
      <c r="E307" s="4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</row>
    <row r="308" spans="5:33" ht="15.75" customHeight="1" x14ac:dyDescent="0.25">
      <c r="E308" s="4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</row>
    <row r="309" spans="5:33" ht="15.75" customHeight="1" x14ac:dyDescent="0.25">
      <c r="E309" s="4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</row>
    <row r="310" spans="5:33" ht="15.75" customHeight="1" x14ac:dyDescent="0.25">
      <c r="E310" s="4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</row>
    <row r="311" spans="5:33" ht="15.75" customHeight="1" x14ac:dyDescent="0.25">
      <c r="E311" s="4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</row>
    <row r="312" spans="5:33" ht="15.75" customHeight="1" x14ac:dyDescent="0.25">
      <c r="E312" s="4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</row>
    <row r="313" spans="5:33" ht="15.75" customHeight="1" x14ac:dyDescent="0.25">
      <c r="E313" s="4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</row>
    <row r="314" spans="5:33" ht="15.75" customHeight="1" x14ac:dyDescent="0.25">
      <c r="E314" s="4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</row>
    <row r="315" spans="5:33" ht="15.75" customHeight="1" x14ac:dyDescent="0.25">
      <c r="E315" s="4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</row>
    <row r="316" spans="5:33" ht="15.75" customHeight="1" x14ac:dyDescent="0.25">
      <c r="E316" s="4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</row>
    <row r="317" spans="5:33" ht="15.75" customHeight="1" x14ac:dyDescent="0.25">
      <c r="E317" s="4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</row>
    <row r="318" spans="5:33" ht="15.75" customHeight="1" x14ac:dyDescent="0.25">
      <c r="E318" s="4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</row>
    <row r="319" spans="5:33" ht="15.75" customHeight="1" x14ac:dyDescent="0.25">
      <c r="E319" s="4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</row>
    <row r="320" spans="5:33" ht="15.75" customHeight="1" x14ac:dyDescent="0.25">
      <c r="E320" s="4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</row>
    <row r="321" spans="5:33" ht="15.75" customHeight="1" x14ac:dyDescent="0.25">
      <c r="E321" s="4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</row>
    <row r="322" spans="5:33" ht="15.75" customHeight="1" x14ac:dyDescent="0.25">
      <c r="E322" s="4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</row>
    <row r="323" spans="5:33" ht="15.75" customHeight="1" x14ac:dyDescent="0.25">
      <c r="E323" s="4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</row>
    <row r="324" spans="5:33" ht="15.75" customHeight="1" x14ac:dyDescent="0.25">
      <c r="E324" s="4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</row>
    <row r="325" spans="5:33" ht="15.75" customHeight="1" x14ac:dyDescent="0.25">
      <c r="E325" s="4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</row>
    <row r="326" spans="5:33" ht="15.75" customHeight="1" x14ac:dyDescent="0.25">
      <c r="E326" s="4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</row>
    <row r="327" spans="5:33" ht="15.75" customHeight="1" x14ac:dyDescent="0.25">
      <c r="E327" s="4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</row>
    <row r="328" spans="5:33" ht="15.75" customHeight="1" x14ac:dyDescent="0.25">
      <c r="E328" s="4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</row>
    <row r="329" spans="5:33" ht="15.75" customHeight="1" x14ac:dyDescent="0.25">
      <c r="E329" s="4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</row>
    <row r="330" spans="5:33" ht="15.75" customHeight="1" x14ac:dyDescent="0.25">
      <c r="E330" s="4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</row>
    <row r="331" spans="5:33" ht="15.75" customHeight="1" x14ac:dyDescent="0.25">
      <c r="E331" s="4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</row>
    <row r="332" spans="5:33" ht="15.75" customHeight="1" x14ac:dyDescent="0.25">
      <c r="E332" s="4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</row>
    <row r="333" spans="5:33" ht="15.75" customHeight="1" x14ac:dyDescent="0.25">
      <c r="E333" s="4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</row>
    <row r="334" spans="5:33" ht="15.75" customHeight="1" x14ac:dyDescent="0.25">
      <c r="E334" s="4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</row>
    <row r="335" spans="5:33" ht="15.75" customHeight="1" x14ac:dyDescent="0.25">
      <c r="E335" s="4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</row>
    <row r="336" spans="5:33" ht="15.75" customHeight="1" x14ac:dyDescent="0.25">
      <c r="E336" s="4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</row>
    <row r="337" spans="5:33" ht="15.75" customHeight="1" x14ac:dyDescent="0.25">
      <c r="E337" s="4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</row>
    <row r="338" spans="5:33" ht="15.75" customHeight="1" x14ac:dyDescent="0.25">
      <c r="E338" s="4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</row>
    <row r="339" spans="5:33" ht="15.75" customHeight="1" x14ac:dyDescent="0.25">
      <c r="E339" s="4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</row>
    <row r="340" spans="5:33" ht="15.75" customHeight="1" x14ac:dyDescent="0.25">
      <c r="E340" s="4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</row>
    <row r="341" spans="5:33" ht="15.75" customHeight="1" x14ac:dyDescent="0.25">
      <c r="E341" s="4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</row>
    <row r="342" spans="5:33" ht="15.75" customHeight="1" x14ac:dyDescent="0.25">
      <c r="E342" s="4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</row>
    <row r="343" spans="5:33" ht="15.75" customHeight="1" x14ac:dyDescent="0.25">
      <c r="E343" s="4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</row>
    <row r="344" spans="5:33" ht="15.75" customHeight="1" x14ac:dyDescent="0.25">
      <c r="E344" s="4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</row>
    <row r="345" spans="5:33" ht="15.75" customHeight="1" x14ac:dyDescent="0.25">
      <c r="E345" s="4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</row>
    <row r="346" spans="5:33" ht="15.75" customHeight="1" x14ac:dyDescent="0.25">
      <c r="E346" s="4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</row>
    <row r="347" spans="5:33" ht="15.75" customHeight="1" x14ac:dyDescent="0.25">
      <c r="E347" s="4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</row>
    <row r="348" spans="5:33" ht="15.75" customHeight="1" x14ac:dyDescent="0.25">
      <c r="E348" s="4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</row>
    <row r="349" spans="5:33" ht="15.75" customHeight="1" x14ac:dyDescent="0.25">
      <c r="E349" s="4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</row>
    <row r="350" spans="5:33" ht="15.75" customHeight="1" x14ac:dyDescent="0.25">
      <c r="E350" s="4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</row>
    <row r="351" spans="5:33" ht="15.75" customHeight="1" x14ac:dyDescent="0.25">
      <c r="E351" s="4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</row>
    <row r="352" spans="5:33" ht="15.75" customHeight="1" x14ac:dyDescent="0.25">
      <c r="E352" s="4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</row>
    <row r="353" spans="5:33" ht="15.75" customHeight="1" x14ac:dyDescent="0.25">
      <c r="E353" s="4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</row>
    <row r="354" spans="5:33" ht="15.75" customHeight="1" x14ac:dyDescent="0.25">
      <c r="E354" s="4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</row>
    <row r="355" spans="5:33" ht="15.75" customHeight="1" x14ac:dyDescent="0.25">
      <c r="E355" s="4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</row>
    <row r="356" spans="5:33" ht="15.75" customHeight="1" x14ac:dyDescent="0.25">
      <c r="E356" s="4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</row>
    <row r="357" spans="5:33" ht="15.75" customHeight="1" x14ac:dyDescent="0.25">
      <c r="E357" s="4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</row>
    <row r="358" spans="5:33" ht="15.75" customHeight="1" x14ac:dyDescent="0.25">
      <c r="E358" s="4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</row>
    <row r="359" spans="5:33" ht="15.75" customHeight="1" x14ac:dyDescent="0.25">
      <c r="E359" s="4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</row>
    <row r="360" spans="5:33" ht="15.75" customHeight="1" x14ac:dyDescent="0.25">
      <c r="E360" s="4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</row>
    <row r="361" spans="5:33" ht="15.75" customHeight="1" x14ac:dyDescent="0.25">
      <c r="E361" s="4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</row>
    <row r="362" spans="5:33" ht="15.75" customHeight="1" x14ac:dyDescent="0.25">
      <c r="E362" s="4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</row>
    <row r="363" spans="5:33" ht="15.75" customHeight="1" x14ac:dyDescent="0.25">
      <c r="E363" s="4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</row>
    <row r="364" spans="5:33" ht="15.75" customHeight="1" x14ac:dyDescent="0.25">
      <c r="E364" s="4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</row>
    <row r="365" spans="5:33" ht="15.75" customHeight="1" x14ac:dyDescent="0.25">
      <c r="E365" s="4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</row>
    <row r="366" spans="5:33" ht="15.75" customHeight="1" x14ac:dyDescent="0.25">
      <c r="E366" s="4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</row>
    <row r="367" spans="5:33" ht="15.75" customHeight="1" x14ac:dyDescent="0.25">
      <c r="E367" s="4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</row>
    <row r="368" spans="5:33" ht="15.75" customHeight="1" x14ac:dyDescent="0.25">
      <c r="E368" s="4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</row>
    <row r="369" spans="5:33" ht="15.75" customHeight="1" x14ac:dyDescent="0.25">
      <c r="E369" s="4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</row>
    <row r="370" spans="5:33" ht="15.75" customHeight="1" x14ac:dyDescent="0.25">
      <c r="E370" s="4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</row>
    <row r="371" spans="5:33" ht="15.75" customHeight="1" x14ac:dyDescent="0.25">
      <c r="E371" s="4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</row>
    <row r="372" spans="5:33" ht="15.75" customHeight="1" x14ac:dyDescent="0.25">
      <c r="E372" s="4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</row>
    <row r="373" spans="5:33" ht="15.75" customHeight="1" x14ac:dyDescent="0.25">
      <c r="E373" s="4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</row>
    <row r="374" spans="5:33" ht="15.75" customHeight="1" x14ac:dyDescent="0.25">
      <c r="E374" s="4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</row>
    <row r="375" spans="5:33" ht="15.75" customHeight="1" x14ac:dyDescent="0.25">
      <c r="E375" s="4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</row>
    <row r="376" spans="5:33" ht="15.75" customHeight="1" x14ac:dyDescent="0.25">
      <c r="E376" s="4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</row>
    <row r="377" spans="5:33" ht="15.75" customHeight="1" x14ac:dyDescent="0.25">
      <c r="E377" s="4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</row>
    <row r="378" spans="5:33" ht="15.75" customHeight="1" x14ac:dyDescent="0.25">
      <c r="E378" s="4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</row>
    <row r="379" spans="5:33" ht="15.75" customHeight="1" x14ac:dyDescent="0.25">
      <c r="E379" s="4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</row>
    <row r="380" spans="5:33" ht="15.75" customHeight="1" x14ac:dyDescent="0.25">
      <c r="E380" s="4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</row>
    <row r="381" spans="5:33" ht="15.75" customHeight="1" x14ac:dyDescent="0.25">
      <c r="E381" s="4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</row>
    <row r="382" spans="5:33" ht="15.75" customHeight="1" x14ac:dyDescent="0.25">
      <c r="E382" s="4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</row>
    <row r="383" spans="5:33" ht="15.75" customHeight="1" x14ac:dyDescent="0.25">
      <c r="E383" s="4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</row>
    <row r="384" spans="5:33" ht="15.75" customHeight="1" x14ac:dyDescent="0.25">
      <c r="E384" s="4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</row>
    <row r="385" spans="5:33" ht="15.75" customHeight="1" x14ac:dyDescent="0.25">
      <c r="E385" s="4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</row>
    <row r="386" spans="5:33" ht="15.75" customHeight="1" x14ac:dyDescent="0.25">
      <c r="E386" s="4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</row>
    <row r="387" spans="5:33" ht="15.75" customHeight="1" x14ac:dyDescent="0.25">
      <c r="E387" s="4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</row>
    <row r="388" spans="5:33" ht="15.75" customHeight="1" x14ac:dyDescent="0.25">
      <c r="E388" s="4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</row>
    <row r="389" spans="5:33" ht="15.75" customHeight="1" x14ac:dyDescent="0.25">
      <c r="E389" s="4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</row>
    <row r="390" spans="5:33" ht="15.75" customHeight="1" x14ac:dyDescent="0.25">
      <c r="E390" s="4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</row>
    <row r="391" spans="5:33" ht="15.75" customHeight="1" x14ac:dyDescent="0.25">
      <c r="E391" s="4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</row>
    <row r="392" spans="5:33" ht="15.75" customHeight="1" x14ac:dyDescent="0.25">
      <c r="E392" s="4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</row>
    <row r="393" spans="5:33" ht="15.75" customHeight="1" x14ac:dyDescent="0.25">
      <c r="E393" s="4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</row>
    <row r="394" spans="5:33" ht="15.75" customHeight="1" x14ac:dyDescent="0.25">
      <c r="E394" s="4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</row>
    <row r="395" spans="5:33" ht="15.75" customHeight="1" x14ac:dyDescent="0.25">
      <c r="E395" s="4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</row>
    <row r="396" spans="5:33" ht="15.75" customHeight="1" x14ac:dyDescent="0.25">
      <c r="E396" s="4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</row>
    <row r="397" spans="5:33" ht="15.75" customHeight="1" x14ac:dyDescent="0.25">
      <c r="E397" s="4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</row>
    <row r="398" spans="5:33" ht="15.75" customHeight="1" x14ac:dyDescent="0.25">
      <c r="E398" s="4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</row>
    <row r="399" spans="5:33" ht="15.75" customHeight="1" x14ac:dyDescent="0.25">
      <c r="E399" s="4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</row>
    <row r="400" spans="5:33" ht="15.75" customHeight="1" x14ac:dyDescent="0.25">
      <c r="E400" s="4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</row>
    <row r="401" spans="5:33" ht="15.75" customHeight="1" x14ac:dyDescent="0.25">
      <c r="E401" s="4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</row>
    <row r="402" spans="5:33" ht="15.75" customHeight="1" x14ac:dyDescent="0.25">
      <c r="E402" s="4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</row>
    <row r="403" spans="5:33" ht="15.75" customHeight="1" x14ac:dyDescent="0.25">
      <c r="E403" s="4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</row>
    <row r="404" spans="5:33" ht="15.75" customHeight="1" x14ac:dyDescent="0.25">
      <c r="E404" s="4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</row>
    <row r="405" spans="5:33" ht="15.75" customHeight="1" x14ac:dyDescent="0.25">
      <c r="E405" s="4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</row>
    <row r="406" spans="5:33" ht="15.75" customHeight="1" x14ac:dyDescent="0.25">
      <c r="E406" s="4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</row>
    <row r="407" spans="5:33" ht="15.75" customHeight="1" x14ac:dyDescent="0.25">
      <c r="E407" s="4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</row>
    <row r="408" spans="5:33" ht="15.75" customHeight="1" x14ac:dyDescent="0.25">
      <c r="E408" s="4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</row>
    <row r="409" spans="5:33" ht="15.75" customHeight="1" x14ac:dyDescent="0.25">
      <c r="E409" s="4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</row>
    <row r="410" spans="5:33" ht="15.75" customHeight="1" x14ac:dyDescent="0.25">
      <c r="E410" s="4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</row>
    <row r="411" spans="5:33" ht="15.75" customHeight="1" x14ac:dyDescent="0.25">
      <c r="E411" s="4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</row>
    <row r="412" spans="5:33" ht="15.75" customHeight="1" x14ac:dyDescent="0.25">
      <c r="E412" s="4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</row>
    <row r="413" spans="5:33" ht="15.75" customHeight="1" x14ac:dyDescent="0.25">
      <c r="E413" s="4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</row>
    <row r="414" spans="5:33" ht="15.75" customHeight="1" x14ac:dyDescent="0.25">
      <c r="E414" s="4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</row>
    <row r="415" spans="5:33" ht="15.75" customHeight="1" x14ac:dyDescent="0.25">
      <c r="E415" s="4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</row>
    <row r="416" spans="5:33" ht="15.75" customHeight="1" x14ac:dyDescent="0.25">
      <c r="E416" s="4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</row>
    <row r="417" spans="5:33" ht="15.75" customHeight="1" x14ac:dyDescent="0.25">
      <c r="E417" s="4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</row>
    <row r="418" spans="5:33" ht="15.75" customHeight="1" x14ac:dyDescent="0.25">
      <c r="E418" s="4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</row>
    <row r="419" spans="5:33" ht="15.75" customHeight="1" x14ac:dyDescent="0.25">
      <c r="E419" s="4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</row>
    <row r="420" spans="5:33" ht="15.75" customHeight="1" x14ac:dyDescent="0.25">
      <c r="E420" s="4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</row>
    <row r="421" spans="5:33" ht="15.75" customHeight="1" x14ac:dyDescent="0.25">
      <c r="E421" s="4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</row>
    <row r="422" spans="5:33" ht="15.75" customHeight="1" x14ac:dyDescent="0.25">
      <c r="E422" s="4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</row>
    <row r="423" spans="5:33" ht="15.75" customHeight="1" x14ac:dyDescent="0.25">
      <c r="E423" s="4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</row>
    <row r="424" spans="5:33" ht="15.75" customHeight="1" x14ac:dyDescent="0.25">
      <c r="E424" s="4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</row>
    <row r="425" spans="5:33" ht="15.75" customHeight="1" x14ac:dyDescent="0.25">
      <c r="E425" s="4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</row>
    <row r="426" spans="5:33" ht="15.75" customHeight="1" x14ac:dyDescent="0.25">
      <c r="E426" s="4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</row>
    <row r="427" spans="5:33" ht="15.75" customHeight="1" x14ac:dyDescent="0.25">
      <c r="E427" s="4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</row>
    <row r="428" spans="5:33" ht="15.75" customHeight="1" x14ac:dyDescent="0.25">
      <c r="E428" s="4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</row>
    <row r="429" spans="5:33" ht="15.75" customHeight="1" x14ac:dyDescent="0.25">
      <c r="E429" s="4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</row>
    <row r="430" spans="5:33" ht="15.75" customHeight="1" x14ac:dyDescent="0.25">
      <c r="E430" s="4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</row>
    <row r="431" spans="5:33" ht="15.75" customHeight="1" x14ac:dyDescent="0.25">
      <c r="E431" s="4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</row>
    <row r="432" spans="5:33" ht="15.75" customHeight="1" x14ac:dyDescent="0.25">
      <c r="E432" s="4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</row>
    <row r="433" spans="5:33" ht="15.75" customHeight="1" x14ac:dyDescent="0.25">
      <c r="E433" s="4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</row>
    <row r="434" spans="5:33" ht="15.75" customHeight="1" x14ac:dyDescent="0.25">
      <c r="E434" s="4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</row>
    <row r="435" spans="5:33" ht="15.75" customHeight="1" x14ac:dyDescent="0.25">
      <c r="E435" s="4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</row>
    <row r="436" spans="5:33" ht="15.75" customHeight="1" x14ac:dyDescent="0.25">
      <c r="E436" s="4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</row>
    <row r="437" spans="5:33" ht="15.75" customHeight="1" x14ac:dyDescent="0.25">
      <c r="E437" s="4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</row>
    <row r="438" spans="5:33" ht="15.75" customHeight="1" x14ac:dyDescent="0.25">
      <c r="E438" s="4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</row>
    <row r="439" spans="5:33" ht="15.75" customHeight="1" x14ac:dyDescent="0.25">
      <c r="E439" s="4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</row>
    <row r="440" spans="5:33" ht="15.75" customHeight="1" x14ac:dyDescent="0.25">
      <c r="E440" s="4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</row>
    <row r="441" spans="5:33" ht="15.75" customHeight="1" x14ac:dyDescent="0.25">
      <c r="E441" s="4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</row>
    <row r="442" spans="5:33" ht="15.75" customHeight="1" x14ac:dyDescent="0.25">
      <c r="E442" s="4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</row>
    <row r="443" spans="5:33" ht="15.75" customHeight="1" x14ac:dyDescent="0.25">
      <c r="E443" s="4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</row>
    <row r="444" spans="5:33" ht="15.75" customHeight="1" x14ac:dyDescent="0.25">
      <c r="E444" s="4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</row>
    <row r="445" spans="5:33" ht="15.75" customHeight="1" x14ac:dyDescent="0.25">
      <c r="E445" s="4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</row>
    <row r="446" spans="5:33" ht="15.75" customHeight="1" x14ac:dyDescent="0.25">
      <c r="E446" s="4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</row>
    <row r="447" spans="5:33" ht="15.75" customHeight="1" x14ac:dyDescent="0.25">
      <c r="E447" s="4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</row>
    <row r="448" spans="5:33" ht="15.75" customHeight="1" x14ac:dyDescent="0.25">
      <c r="E448" s="4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</row>
    <row r="449" spans="5:33" ht="15.75" customHeight="1" x14ac:dyDescent="0.25">
      <c r="E449" s="4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</row>
    <row r="450" spans="5:33" ht="15.75" customHeight="1" x14ac:dyDescent="0.25">
      <c r="E450" s="4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</row>
    <row r="451" spans="5:33" ht="15.75" customHeight="1" x14ac:dyDescent="0.25">
      <c r="E451" s="4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</row>
    <row r="452" spans="5:33" ht="15.75" customHeight="1" x14ac:dyDescent="0.25">
      <c r="E452" s="4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</row>
    <row r="453" spans="5:33" ht="15.75" customHeight="1" x14ac:dyDescent="0.25">
      <c r="E453" s="4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</row>
    <row r="454" spans="5:33" ht="15.75" customHeight="1" x14ac:dyDescent="0.25">
      <c r="E454" s="4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</row>
    <row r="455" spans="5:33" ht="15.75" customHeight="1" x14ac:dyDescent="0.25">
      <c r="E455" s="4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</row>
    <row r="456" spans="5:33" ht="15.75" customHeight="1" x14ac:dyDescent="0.25">
      <c r="E456" s="4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</row>
    <row r="457" spans="5:33" ht="15.75" customHeight="1" x14ac:dyDescent="0.25">
      <c r="E457" s="4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</row>
    <row r="458" spans="5:33" ht="15.75" customHeight="1" x14ac:dyDescent="0.25">
      <c r="E458" s="4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</row>
    <row r="459" spans="5:33" ht="15.75" customHeight="1" x14ac:dyDescent="0.25">
      <c r="E459" s="4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</row>
    <row r="460" spans="5:33" ht="15.75" customHeight="1" x14ac:dyDescent="0.25">
      <c r="E460" s="4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</row>
    <row r="461" spans="5:33" ht="15.75" customHeight="1" x14ac:dyDescent="0.25">
      <c r="E461" s="4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</row>
    <row r="462" spans="5:33" ht="15.75" customHeight="1" x14ac:dyDescent="0.25">
      <c r="E462" s="4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</row>
    <row r="463" spans="5:33" ht="15.75" customHeight="1" x14ac:dyDescent="0.25">
      <c r="E463" s="4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</row>
    <row r="464" spans="5:33" ht="15.75" customHeight="1" x14ac:dyDescent="0.25">
      <c r="E464" s="4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</row>
    <row r="465" spans="5:33" ht="15.75" customHeight="1" x14ac:dyDescent="0.25">
      <c r="E465" s="4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</row>
    <row r="466" spans="5:33" ht="15.75" customHeight="1" x14ac:dyDescent="0.25">
      <c r="E466" s="4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</row>
    <row r="467" spans="5:33" ht="15.75" customHeight="1" x14ac:dyDescent="0.25">
      <c r="E467" s="4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</row>
    <row r="468" spans="5:33" ht="15.75" customHeight="1" x14ac:dyDescent="0.25">
      <c r="E468" s="4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</row>
    <row r="469" spans="5:33" ht="15.75" customHeight="1" x14ac:dyDescent="0.25">
      <c r="E469" s="4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</row>
    <row r="470" spans="5:33" ht="15.75" customHeight="1" x14ac:dyDescent="0.25">
      <c r="E470" s="4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</row>
    <row r="471" spans="5:33" ht="15.75" customHeight="1" x14ac:dyDescent="0.25">
      <c r="E471" s="4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</row>
    <row r="472" spans="5:33" ht="15.75" customHeight="1" x14ac:dyDescent="0.25">
      <c r="E472" s="4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</row>
    <row r="473" spans="5:33" ht="15.75" customHeight="1" x14ac:dyDescent="0.25">
      <c r="E473" s="4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</row>
    <row r="474" spans="5:33" ht="15.75" customHeight="1" x14ac:dyDescent="0.25">
      <c r="E474" s="4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</row>
    <row r="475" spans="5:33" ht="15.75" customHeight="1" x14ac:dyDescent="0.25">
      <c r="E475" s="4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</row>
    <row r="476" spans="5:33" ht="15.75" customHeight="1" x14ac:dyDescent="0.25">
      <c r="E476" s="4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</row>
    <row r="477" spans="5:33" ht="15.75" customHeight="1" x14ac:dyDescent="0.25">
      <c r="E477" s="4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</row>
    <row r="478" spans="5:33" ht="15.75" customHeight="1" x14ac:dyDescent="0.25">
      <c r="E478" s="4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</row>
    <row r="479" spans="5:33" ht="15.75" customHeight="1" x14ac:dyDescent="0.25">
      <c r="E479" s="4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</row>
    <row r="480" spans="5:33" ht="15.75" customHeight="1" x14ac:dyDescent="0.25">
      <c r="E480" s="4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</row>
    <row r="481" spans="5:33" ht="15.75" customHeight="1" x14ac:dyDescent="0.25">
      <c r="E481" s="4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</row>
    <row r="482" spans="5:33" ht="15.75" customHeight="1" x14ac:dyDescent="0.25">
      <c r="E482" s="4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</row>
    <row r="483" spans="5:33" ht="15.75" customHeight="1" x14ac:dyDescent="0.25">
      <c r="E483" s="4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</row>
    <row r="484" spans="5:33" ht="15.75" customHeight="1" x14ac:dyDescent="0.25">
      <c r="E484" s="4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</row>
    <row r="485" spans="5:33" ht="15.75" customHeight="1" x14ac:dyDescent="0.25">
      <c r="E485" s="4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</row>
    <row r="486" spans="5:33" ht="15.75" customHeight="1" x14ac:dyDescent="0.25">
      <c r="E486" s="4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</row>
    <row r="487" spans="5:33" ht="15.75" customHeight="1" x14ac:dyDescent="0.25">
      <c r="E487" s="4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</row>
    <row r="488" spans="5:33" ht="15.75" customHeight="1" x14ac:dyDescent="0.25">
      <c r="E488" s="4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</row>
    <row r="489" spans="5:33" ht="15.75" customHeight="1" x14ac:dyDescent="0.25">
      <c r="E489" s="4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</row>
    <row r="490" spans="5:33" ht="15.75" customHeight="1" x14ac:dyDescent="0.25">
      <c r="E490" s="4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</row>
    <row r="491" spans="5:33" ht="15.75" customHeight="1" x14ac:dyDescent="0.25">
      <c r="E491" s="4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</row>
    <row r="492" spans="5:33" ht="15.75" customHeight="1" x14ac:dyDescent="0.25">
      <c r="E492" s="4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</row>
    <row r="493" spans="5:33" ht="15.75" customHeight="1" x14ac:dyDescent="0.25">
      <c r="E493" s="4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</row>
    <row r="494" spans="5:33" ht="15.75" customHeight="1" x14ac:dyDescent="0.25">
      <c r="E494" s="4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</row>
    <row r="495" spans="5:33" ht="15.75" customHeight="1" x14ac:dyDescent="0.25">
      <c r="E495" s="4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</row>
    <row r="496" spans="5:33" ht="15.75" customHeight="1" x14ac:dyDescent="0.25">
      <c r="E496" s="4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</row>
    <row r="497" spans="5:33" ht="15.75" customHeight="1" x14ac:dyDescent="0.25">
      <c r="E497" s="4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</row>
    <row r="498" spans="5:33" ht="15.75" customHeight="1" x14ac:dyDescent="0.25">
      <c r="E498" s="4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</row>
    <row r="499" spans="5:33" ht="15.75" customHeight="1" x14ac:dyDescent="0.25">
      <c r="E499" s="4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</row>
    <row r="500" spans="5:33" ht="15.75" customHeight="1" x14ac:dyDescent="0.25">
      <c r="E500" s="4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</row>
    <row r="501" spans="5:33" ht="15.75" customHeight="1" x14ac:dyDescent="0.25">
      <c r="E501" s="4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</row>
    <row r="502" spans="5:33" ht="15.75" customHeight="1" x14ac:dyDescent="0.25">
      <c r="E502" s="4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</row>
    <row r="503" spans="5:33" ht="15.75" customHeight="1" x14ac:dyDescent="0.25">
      <c r="E503" s="4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</row>
    <row r="504" spans="5:33" ht="15.75" customHeight="1" x14ac:dyDescent="0.25">
      <c r="E504" s="4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</row>
    <row r="505" spans="5:33" ht="15.75" customHeight="1" x14ac:dyDescent="0.25">
      <c r="E505" s="4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</row>
    <row r="506" spans="5:33" ht="15.75" customHeight="1" x14ac:dyDescent="0.25">
      <c r="E506" s="4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</row>
    <row r="507" spans="5:33" ht="15.75" customHeight="1" x14ac:dyDescent="0.25">
      <c r="E507" s="4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4"/>
    </row>
    <row r="508" spans="5:33" ht="15.75" customHeight="1" x14ac:dyDescent="0.25">
      <c r="E508" s="4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</row>
    <row r="509" spans="5:33" ht="15.75" customHeight="1" x14ac:dyDescent="0.25">
      <c r="E509" s="4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</row>
    <row r="510" spans="5:33" ht="15.75" customHeight="1" x14ac:dyDescent="0.25">
      <c r="E510" s="4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</row>
    <row r="511" spans="5:33" ht="15.75" customHeight="1" x14ac:dyDescent="0.25">
      <c r="E511" s="4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</row>
    <row r="512" spans="5:33" ht="15.75" customHeight="1" x14ac:dyDescent="0.25">
      <c r="E512" s="4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</row>
    <row r="513" spans="5:33" ht="15.75" customHeight="1" x14ac:dyDescent="0.25">
      <c r="E513" s="4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4"/>
    </row>
    <row r="514" spans="5:33" ht="15.75" customHeight="1" x14ac:dyDescent="0.25">
      <c r="E514" s="4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</row>
    <row r="515" spans="5:33" ht="15.75" customHeight="1" x14ac:dyDescent="0.25">
      <c r="E515" s="4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4"/>
    </row>
    <row r="516" spans="5:33" ht="15.75" customHeight="1" x14ac:dyDescent="0.25">
      <c r="E516" s="4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</row>
    <row r="517" spans="5:33" ht="15.75" customHeight="1" x14ac:dyDescent="0.25">
      <c r="E517" s="4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</row>
    <row r="518" spans="5:33" ht="15.75" customHeight="1" x14ac:dyDescent="0.25">
      <c r="E518" s="4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4"/>
    </row>
    <row r="519" spans="5:33" ht="15.75" customHeight="1" x14ac:dyDescent="0.25">
      <c r="E519" s="4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4"/>
    </row>
    <row r="520" spans="5:33" ht="15.75" customHeight="1" x14ac:dyDescent="0.25">
      <c r="E520" s="4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</row>
    <row r="521" spans="5:33" ht="15.75" customHeight="1" x14ac:dyDescent="0.25">
      <c r="E521" s="4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4"/>
    </row>
    <row r="522" spans="5:33" ht="15.75" customHeight="1" x14ac:dyDescent="0.25">
      <c r="E522" s="4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4"/>
    </row>
    <row r="523" spans="5:33" ht="15.75" customHeight="1" x14ac:dyDescent="0.25">
      <c r="E523" s="4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4"/>
    </row>
    <row r="524" spans="5:33" ht="15.75" customHeight="1" x14ac:dyDescent="0.25">
      <c r="E524" s="4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</row>
    <row r="525" spans="5:33" ht="15.75" customHeight="1" x14ac:dyDescent="0.25">
      <c r="E525" s="4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</row>
    <row r="526" spans="5:33" ht="15.75" customHeight="1" x14ac:dyDescent="0.25">
      <c r="E526" s="4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4"/>
    </row>
    <row r="527" spans="5:33" ht="15.75" customHeight="1" x14ac:dyDescent="0.25">
      <c r="E527" s="4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</row>
    <row r="528" spans="5:33" ht="15.75" customHeight="1" x14ac:dyDescent="0.25">
      <c r="E528" s="4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4"/>
    </row>
    <row r="529" spans="5:33" ht="15.75" customHeight="1" x14ac:dyDescent="0.25">
      <c r="E529" s="4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4"/>
    </row>
    <row r="530" spans="5:33" ht="15.75" customHeight="1" x14ac:dyDescent="0.25">
      <c r="E530" s="4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</row>
    <row r="531" spans="5:33" ht="15.75" customHeight="1" x14ac:dyDescent="0.25">
      <c r="E531" s="4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</row>
    <row r="532" spans="5:33" ht="15.75" customHeight="1" x14ac:dyDescent="0.25">
      <c r="E532" s="4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</row>
    <row r="533" spans="5:33" ht="15.75" customHeight="1" x14ac:dyDescent="0.25">
      <c r="E533" s="4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</row>
    <row r="534" spans="5:33" ht="15.75" customHeight="1" x14ac:dyDescent="0.25">
      <c r="E534" s="4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</row>
    <row r="535" spans="5:33" ht="15.75" customHeight="1" x14ac:dyDescent="0.25">
      <c r="E535" s="4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</row>
    <row r="536" spans="5:33" ht="15.75" customHeight="1" x14ac:dyDescent="0.25">
      <c r="E536" s="4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4"/>
    </row>
    <row r="537" spans="5:33" ht="15.75" customHeight="1" x14ac:dyDescent="0.25">
      <c r="E537" s="4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4"/>
    </row>
    <row r="538" spans="5:33" ht="15.75" customHeight="1" x14ac:dyDescent="0.25">
      <c r="E538" s="4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4"/>
    </row>
    <row r="539" spans="5:33" ht="15.75" customHeight="1" x14ac:dyDescent="0.25">
      <c r="E539" s="4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4"/>
    </row>
    <row r="540" spans="5:33" ht="15.75" customHeight="1" x14ac:dyDescent="0.25">
      <c r="E540" s="4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4"/>
    </row>
    <row r="541" spans="5:33" ht="15.75" customHeight="1" x14ac:dyDescent="0.25">
      <c r="E541" s="4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4"/>
    </row>
    <row r="542" spans="5:33" ht="15.75" customHeight="1" x14ac:dyDescent="0.25">
      <c r="E542" s="4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4"/>
    </row>
    <row r="543" spans="5:33" ht="15.75" customHeight="1" x14ac:dyDescent="0.25">
      <c r="E543" s="4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</row>
    <row r="544" spans="5:33" ht="15.75" customHeight="1" x14ac:dyDescent="0.25">
      <c r="E544" s="4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4"/>
    </row>
    <row r="545" spans="5:33" ht="15.75" customHeight="1" x14ac:dyDescent="0.25">
      <c r="E545" s="4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4"/>
    </row>
    <row r="546" spans="5:33" ht="15.75" customHeight="1" x14ac:dyDescent="0.25">
      <c r="E546" s="4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</row>
    <row r="547" spans="5:33" ht="15.75" customHeight="1" x14ac:dyDescent="0.25">
      <c r="E547" s="4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</row>
    <row r="548" spans="5:33" ht="15.75" customHeight="1" x14ac:dyDescent="0.25">
      <c r="E548" s="4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4"/>
    </row>
    <row r="549" spans="5:33" ht="15.75" customHeight="1" x14ac:dyDescent="0.25">
      <c r="E549" s="4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4"/>
    </row>
    <row r="550" spans="5:33" ht="15.75" customHeight="1" x14ac:dyDescent="0.25">
      <c r="E550" s="4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4"/>
    </row>
    <row r="551" spans="5:33" ht="15.75" customHeight="1" x14ac:dyDescent="0.25">
      <c r="E551" s="4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4"/>
    </row>
    <row r="552" spans="5:33" ht="15.75" customHeight="1" x14ac:dyDescent="0.25">
      <c r="E552" s="4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4"/>
    </row>
    <row r="553" spans="5:33" ht="15.75" customHeight="1" x14ac:dyDescent="0.25">
      <c r="E553" s="4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</row>
    <row r="554" spans="5:33" ht="15.75" customHeight="1" x14ac:dyDescent="0.25">
      <c r="E554" s="4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4"/>
    </row>
    <row r="555" spans="5:33" ht="15.75" customHeight="1" x14ac:dyDescent="0.25">
      <c r="E555" s="4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4"/>
    </row>
    <row r="556" spans="5:33" ht="15.75" customHeight="1" x14ac:dyDescent="0.25">
      <c r="E556" s="4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4"/>
    </row>
    <row r="557" spans="5:33" ht="15.75" customHeight="1" x14ac:dyDescent="0.25">
      <c r="E557" s="4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</row>
    <row r="558" spans="5:33" ht="15.75" customHeight="1" x14ac:dyDescent="0.25">
      <c r="E558" s="4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</row>
    <row r="559" spans="5:33" ht="15.75" customHeight="1" x14ac:dyDescent="0.25">
      <c r="E559" s="4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4"/>
    </row>
    <row r="560" spans="5:33" ht="15.75" customHeight="1" x14ac:dyDescent="0.25">
      <c r="E560" s="4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4"/>
    </row>
    <row r="561" spans="5:33" ht="15.75" customHeight="1" x14ac:dyDescent="0.25">
      <c r="E561" s="4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4"/>
    </row>
    <row r="562" spans="5:33" ht="15.75" customHeight="1" x14ac:dyDescent="0.25">
      <c r="E562" s="4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4"/>
    </row>
    <row r="563" spans="5:33" ht="15.75" customHeight="1" x14ac:dyDescent="0.25">
      <c r="E563" s="4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4"/>
    </row>
    <row r="564" spans="5:33" ht="15.75" customHeight="1" x14ac:dyDescent="0.25">
      <c r="E564" s="4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</row>
    <row r="565" spans="5:33" ht="15.75" customHeight="1" x14ac:dyDescent="0.25">
      <c r="E565" s="4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4"/>
    </row>
    <row r="566" spans="5:33" ht="15.75" customHeight="1" x14ac:dyDescent="0.25">
      <c r="E566" s="4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</row>
    <row r="567" spans="5:33" ht="15.75" customHeight="1" x14ac:dyDescent="0.25">
      <c r="E567" s="4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4"/>
    </row>
    <row r="568" spans="5:33" ht="15.75" customHeight="1" x14ac:dyDescent="0.25">
      <c r="E568" s="4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</row>
    <row r="569" spans="5:33" ht="15.75" customHeight="1" x14ac:dyDescent="0.25">
      <c r="E569" s="4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4"/>
    </row>
    <row r="570" spans="5:33" ht="15.75" customHeight="1" x14ac:dyDescent="0.25">
      <c r="E570" s="4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4"/>
    </row>
    <row r="571" spans="5:33" ht="15.75" customHeight="1" x14ac:dyDescent="0.25">
      <c r="E571" s="4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4"/>
    </row>
    <row r="572" spans="5:33" ht="15.75" customHeight="1" x14ac:dyDescent="0.25">
      <c r="E572" s="4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4"/>
    </row>
    <row r="573" spans="5:33" ht="15.75" customHeight="1" x14ac:dyDescent="0.25">
      <c r="E573" s="4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4"/>
    </row>
    <row r="574" spans="5:33" ht="15.75" customHeight="1" x14ac:dyDescent="0.25">
      <c r="E574" s="4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</row>
    <row r="575" spans="5:33" ht="15.75" customHeight="1" x14ac:dyDescent="0.25">
      <c r="E575" s="4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</row>
    <row r="576" spans="5:33" ht="15.75" customHeight="1" x14ac:dyDescent="0.25">
      <c r="E576" s="4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4"/>
    </row>
    <row r="577" spans="5:33" ht="15.75" customHeight="1" x14ac:dyDescent="0.25">
      <c r="E577" s="4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4"/>
    </row>
    <row r="578" spans="5:33" ht="15.75" customHeight="1" x14ac:dyDescent="0.25">
      <c r="E578" s="4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4"/>
    </row>
    <row r="579" spans="5:33" ht="15.75" customHeight="1" x14ac:dyDescent="0.25">
      <c r="E579" s="4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</row>
    <row r="580" spans="5:33" ht="15.75" customHeight="1" x14ac:dyDescent="0.25">
      <c r="E580" s="4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4"/>
    </row>
    <row r="581" spans="5:33" ht="15.75" customHeight="1" x14ac:dyDescent="0.25">
      <c r="E581" s="4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4"/>
    </row>
    <row r="582" spans="5:33" ht="15.75" customHeight="1" x14ac:dyDescent="0.25">
      <c r="E582" s="4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4"/>
    </row>
    <row r="583" spans="5:33" ht="15.75" customHeight="1" x14ac:dyDescent="0.25">
      <c r="E583" s="4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</row>
    <row r="584" spans="5:33" ht="15.75" customHeight="1" x14ac:dyDescent="0.25">
      <c r="E584" s="4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</row>
    <row r="585" spans="5:33" ht="15.75" customHeight="1" x14ac:dyDescent="0.25">
      <c r="E585" s="4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4"/>
    </row>
    <row r="586" spans="5:33" ht="15.75" customHeight="1" x14ac:dyDescent="0.25">
      <c r="E586" s="4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4"/>
    </row>
    <row r="587" spans="5:33" ht="15.75" customHeight="1" x14ac:dyDescent="0.25">
      <c r="E587" s="4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4"/>
    </row>
    <row r="588" spans="5:33" ht="15.75" customHeight="1" x14ac:dyDescent="0.25">
      <c r="E588" s="4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4"/>
    </row>
    <row r="589" spans="5:33" ht="15.75" customHeight="1" x14ac:dyDescent="0.25">
      <c r="E589" s="4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4"/>
    </row>
    <row r="590" spans="5:33" ht="15.75" customHeight="1" x14ac:dyDescent="0.25">
      <c r="E590" s="4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4"/>
    </row>
    <row r="591" spans="5:33" ht="15.75" customHeight="1" x14ac:dyDescent="0.25">
      <c r="E591" s="4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4"/>
    </row>
    <row r="592" spans="5:33" ht="15.75" customHeight="1" x14ac:dyDescent="0.25">
      <c r="E592" s="4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4"/>
    </row>
    <row r="593" spans="5:33" ht="15.75" customHeight="1" x14ac:dyDescent="0.25">
      <c r="E593" s="4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4"/>
    </row>
    <row r="594" spans="5:33" ht="15.75" customHeight="1" x14ac:dyDescent="0.25">
      <c r="E594" s="4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4"/>
    </row>
    <row r="595" spans="5:33" ht="15.75" customHeight="1" x14ac:dyDescent="0.25">
      <c r="E595" s="4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4"/>
    </row>
    <row r="596" spans="5:33" ht="15.75" customHeight="1" x14ac:dyDescent="0.25">
      <c r="E596" s="4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4"/>
    </row>
    <row r="597" spans="5:33" ht="15.75" customHeight="1" x14ac:dyDescent="0.25">
      <c r="E597" s="4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4"/>
    </row>
    <row r="598" spans="5:33" ht="15.75" customHeight="1" x14ac:dyDescent="0.25">
      <c r="E598" s="4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4"/>
    </row>
    <row r="599" spans="5:33" ht="15.75" customHeight="1" x14ac:dyDescent="0.25">
      <c r="E599" s="4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4"/>
    </row>
    <row r="600" spans="5:33" ht="15.75" customHeight="1" x14ac:dyDescent="0.25">
      <c r="E600" s="4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4"/>
    </row>
    <row r="601" spans="5:33" ht="15.75" customHeight="1" x14ac:dyDescent="0.25">
      <c r="E601" s="4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4"/>
    </row>
    <row r="602" spans="5:33" ht="15.75" customHeight="1" x14ac:dyDescent="0.25">
      <c r="E602" s="4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4"/>
    </row>
    <row r="603" spans="5:33" ht="15.75" customHeight="1" x14ac:dyDescent="0.25">
      <c r="E603" s="4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4"/>
    </row>
    <row r="604" spans="5:33" ht="15.75" customHeight="1" x14ac:dyDescent="0.25">
      <c r="E604" s="4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4"/>
    </row>
    <row r="605" spans="5:33" ht="15.75" customHeight="1" x14ac:dyDescent="0.25">
      <c r="E605" s="4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4"/>
    </row>
    <row r="606" spans="5:33" ht="15.75" customHeight="1" x14ac:dyDescent="0.25">
      <c r="E606" s="4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4"/>
    </row>
    <row r="607" spans="5:33" ht="15.75" customHeight="1" x14ac:dyDescent="0.25">
      <c r="E607" s="4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34"/>
    </row>
    <row r="608" spans="5:33" ht="15.75" customHeight="1" x14ac:dyDescent="0.25">
      <c r="E608" s="4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34"/>
    </row>
    <row r="609" spans="5:33" ht="15.75" customHeight="1" x14ac:dyDescent="0.25">
      <c r="E609" s="4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34"/>
    </row>
    <row r="610" spans="5:33" ht="15.75" customHeight="1" x14ac:dyDescent="0.25">
      <c r="E610" s="4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4"/>
      <c r="AG610" s="34"/>
    </row>
    <row r="611" spans="5:33" ht="15.75" customHeight="1" x14ac:dyDescent="0.25">
      <c r="E611" s="4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4"/>
      <c r="AG611" s="34"/>
    </row>
    <row r="612" spans="5:33" ht="15.75" customHeight="1" x14ac:dyDescent="0.25">
      <c r="E612" s="4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4"/>
      <c r="AG612" s="34"/>
    </row>
    <row r="613" spans="5:33" ht="15.75" customHeight="1" x14ac:dyDescent="0.25">
      <c r="E613" s="4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4"/>
      <c r="AG613" s="34"/>
    </row>
    <row r="614" spans="5:33" ht="15.75" customHeight="1" x14ac:dyDescent="0.25">
      <c r="E614" s="4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  <c r="AG614" s="34"/>
    </row>
    <row r="615" spans="5:33" ht="15.75" customHeight="1" x14ac:dyDescent="0.25">
      <c r="E615" s="4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4"/>
      <c r="AG615" s="34"/>
    </row>
    <row r="616" spans="5:33" ht="15.75" customHeight="1" x14ac:dyDescent="0.25">
      <c r="E616" s="4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4"/>
      <c r="AG616" s="34"/>
    </row>
    <row r="617" spans="5:33" ht="15.75" customHeight="1" x14ac:dyDescent="0.25">
      <c r="E617" s="4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F617" s="34"/>
      <c r="AG617" s="34"/>
    </row>
    <row r="618" spans="5:33" ht="15.75" customHeight="1" x14ac:dyDescent="0.25">
      <c r="E618" s="4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4"/>
      <c r="AG618" s="34"/>
    </row>
    <row r="619" spans="5:33" ht="15.75" customHeight="1" x14ac:dyDescent="0.25">
      <c r="E619" s="4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F619" s="34"/>
      <c r="AG619" s="34"/>
    </row>
    <row r="620" spans="5:33" ht="15.75" customHeight="1" x14ac:dyDescent="0.25">
      <c r="E620" s="4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4"/>
      <c r="AG620" s="34"/>
    </row>
    <row r="621" spans="5:33" ht="15.75" customHeight="1" x14ac:dyDescent="0.25">
      <c r="E621" s="4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F621" s="34"/>
      <c r="AG621" s="34"/>
    </row>
    <row r="622" spans="5:33" ht="15.75" customHeight="1" x14ac:dyDescent="0.25">
      <c r="E622" s="4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4"/>
      <c r="AG622" s="34"/>
    </row>
    <row r="623" spans="5:33" ht="15.75" customHeight="1" x14ac:dyDescent="0.25">
      <c r="E623" s="4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F623" s="34"/>
      <c r="AG623" s="34"/>
    </row>
    <row r="624" spans="5:33" ht="15.75" customHeight="1" x14ac:dyDescent="0.25">
      <c r="E624" s="4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34"/>
    </row>
    <row r="625" spans="5:33" ht="15.75" customHeight="1" x14ac:dyDescent="0.25">
      <c r="E625" s="4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F625" s="34"/>
      <c r="AG625" s="34"/>
    </row>
    <row r="626" spans="5:33" ht="15.75" customHeight="1" x14ac:dyDescent="0.25">
      <c r="E626" s="4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F626" s="34"/>
      <c r="AG626" s="34"/>
    </row>
    <row r="627" spans="5:33" ht="15.75" customHeight="1" x14ac:dyDescent="0.25">
      <c r="E627" s="4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F627" s="34"/>
      <c r="AG627" s="34"/>
    </row>
    <row r="628" spans="5:33" ht="15.75" customHeight="1" x14ac:dyDescent="0.25">
      <c r="E628" s="4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4"/>
      <c r="AG628" s="34"/>
    </row>
    <row r="629" spans="5:33" ht="15.75" customHeight="1" x14ac:dyDescent="0.25">
      <c r="E629" s="4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4"/>
      <c r="AG629" s="34"/>
    </row>
    <row r="630" spans="5:33" ht="15.75" customHeight="1" x14ac:dyDescent="0.25">
      <c r="E630" s="4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F630" s="34"/>
      <c r="AG630" s="34"/>
    </row>
    <row r="631" spans="5:33" ht="15.75" customHeight="1" x14ac:dyDescent="0.25">
      <c r="E631" s="4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F631" s="34"/>
      <c r="AG631" s="34"/>
    </row>
    <row r="632" spans="5:33" ht="15.75" customHeight="1" x14ac:dyDescent="0.25">
      <c r="E632" s="4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F632" s="34"/>
      <c r="AG632" s="34"/>
    </row>
    <row r="633" spans="5:33" ht="15.75" customHeight="1" x14ac:dyDescent="0.25">
      <c r="E633" s="4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</row>
    <row r="634" spans="5:33" ht="15.75" customHeight="1" x14ac:dyDescent="0.25">
      <c r="E634" s="4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</row>
    <row r="635" spans="5:33" ht="15.75" customHeight="1" x14ac:dyDescent="0.25">
      <c r="E635" s="4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4"/>
      <c r="AG635" s="34"/>
    </row>
    <row r="636" spans="5:33" ht="15.75" customHeight="1" x14ac:dyDescent="0.25">
      <c r="E636" s="4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F636" s="34"/>
      <c r="AG636" s="34"/>
    </row>
    <row r="637" spans="5:33" ht="15.75" customHeight="1" x14ac:dyDescent="0.25">
      <c r="E637" s="4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F637" s="34"/>
      <c r="AG637" s="34"/>
    </row>
    <row r="638" spans="5:33" ht="15.75" customHeight="1" x14ac:dyDescent="0.25">
      <c r="E638" s="4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4"/>
      <c r="AG638" s="34"/>
    </row>
    <row r="639" spans="5:33" ht="15.75" customHeight="1" x14ac:dyDescent="0.25">
      <c r="E639" s="4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4"/>
      <c r="AG639" s="34"/>
    </row>
    <row r="640" spans="5:33" ht="15.75" customHeight="1" x14ac:dyDescent="0.25">
      <c r="E640" s="4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F640" s="34"/>
      <c r="AG640" s="34"/>
    </row>
    <row r="641" spans="5:33" ht="15.75" customHeight="1" x14ac:dyDescent="0.25">
      <c r="E641" s="4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F641" s="34"/>
      <c r="AG641" s="34"/>
    </row>
    <row r="642" spans="5:33" ht="15.75" customHeight="1" x14ac:dyDescent="0.25">
      <c r="E642" s="4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F642" s="34"/>
      <c r="AG642" s="34"/>
    </row>
    <row r="643" spans="5:33" ht="15.75" customHeight="1" x14ac:dyDescent="0.25">
      <c r="E643" s="4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F643" s="34"/>
      <c r="AG643" s="34"/>
    </row>
    <row r="644" spans="5:33" ht="15.75" customHeight="1" x14ac:dyDescent="0.25">
      <c r="E644" s="4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F644" s="34"/>
      <c r="AG644" s="34"/>
    </row>
    <row r="645" spans="5:33" ht="15.75" customHeight="1" x14ac:dyDescent="0.25">
      <c r="E645" s="4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F645" s="34"/>
      <c r="AG645" s="34"/>
    </row>
    <row r="646" spans="5:33" ht="15.75" customHeight="1" x14ac:dyDescent="0.25">
      <c r="E646" s="4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F646" s="34"/>
      <c r="AG646" s="34"/>
    </row>
    <row r="647" spans="5:33" ht="15.75" customHeight="1" x14ac:dyDescent="0.25">
      <c r="E647" s="4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F647" s="34"/>
      <c r="AG647" s="34"/>
    </row>
    <row r="648" spans="5:33" ht="15.75" customHeight="1" x14ac:dyDescent="0.25">
      <c r="E648" s="4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F648" s="34"/>
      <c r="AG648" s="34"/>
    </row>
    <row r="649" spans="5:33" ht="15.75" customHeight="1" x14ac:dyDescent="0.25">
      <c r="E649" s="4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F649" s="34"/>
      <c r="AG649" s="34"/>
    </row>
    <row r="650" spans="5:33" ht="15.75" customHeight="1" x14ac:dyDescent="0.25">
      <c r="E650" s="4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F650" s="34"/>
      <c r="AG650" s="34"/>
    </row>
    <row r="651" spans="5:33" ht="15.75" customHeight="1" x14ac:dyDescent="0.25">
      <c r="E651" s="4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F651" s="34"/>
      <c r="AG651" s="34"/>
    </row>
    <row r="652" spans="5:33" ht="15.75" customHeight="1" x14ac:dyDescent="0.25">
      <c r="E652" s="4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  <c r="AG652" s="34"/>
    </row>
    <row r="653" spans="5:33" ht="15.75" customHeight="1" x14ac:dyDescent="0.25">
      <c r="E653" s="4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F653" s="34"/>
      <c r="AG653" s="34"/>
    </row>
    <row r="654" spans="5:33" ht="15.75" customHeight="1" x14ac:dyDescent="0.25">
      <c r="E654" s="4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F654" s="34"/>
      <c r="AG654" s="34"/>
    </row>
    <row r="655" spans="5:33" ht="15.75" customHeight="1" x14ac:dyDescent="0.25">
      <c r="E655" s="4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F655" s="34"/>
      <c r="AG655" s="34"/>
    </row>
    <row r="656" spans="5:33" ht="15.75" customHeight="1" x14ac:dyDescent="0.25">
      <c r="E656" s="4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F656" s="34"/>
      <c r="AG656" s="34"/>
    </row>
    <row r="657" spans="5:33" ht="15.75" customHeight="1" x14ac:dyDescent="0.25">
      <c r="E657" s="4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4"/>
      <c r="AG657" s="34"/>
    </row>
    <row r="658" spans="5:33" ht="15.75" customHeight="1" x14ac:dyDescent="0.25">
      <c r="E658" s="4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F658" s="34"/>
      <c r="AG658" s="34"/>
    </row>
    <row r="659" spans="5:33" ht="15.75" customHeight="1" x14ac:dyDescent="0.25">
      <c r="E659" s="4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F659" s="34"/>
      <c r="AG659" s="34"/>
    </row>
    <row r="660" spans="5:33" ht="15.75" customHeight="1" x14ac:dyDescent="0.25">
      <c r="E660" s="4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F660" s="34"/>
      <c r="AG660" s="34"/>
    </row>
    <row r="661" spans="5:33" ht="15.75" customHeight="1" x14ac:dyDescent="0.25">
      <c r="E661" s="4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F661" s="34"/>
      <c r="AG661" s="34"/>
    </row>
    <row r="662" spans="5:33" ht="15.75" customHeight="1" x14ac:dyDescent="0.25">
      <c r="E662" s="4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4"/>
      <c r="AG662" s="34"/>
    </row>
    <row r="663" spans="5:33" ht="15.75" customHeight="1" x14ac:dyDescent="0.25">
      <c r="E663" s="4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34"/>
    </row>
    <row r="664" spans="5:33" ht="15.75" customHeight="1" x14ac:dyDescent="0.25">
      <c r="E664" s="4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34"/>
    </row>
    <row r="665" spans="5:33" ht="15.75" customHeight="1" x14ac:dyDescent="0.25">
      <c r="E665" s="4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34"/>
    </row>
    <row r="666" spans="5:33" ht="15.75" customHeight="1" x14ac:dyDescent="0.25">
      <c r="E666" s="4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34"/>
    </row>
    <row r="667" spans="5:33" ht="15.75" customHeight="1" x14ac:dyDescent="0.25">
      <c r="E667" s="4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34"/>
    </row>
    <row r="668" spans="5:33" ht="15.75" customHeight="1" x14ac:dyDescent="0.25">
      <c r="E668" s="4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34"/>
    </row>
    <row r="669" spans="5:33" ht="15.75" customHeight="1" x14ac:dyDescent="0.25">
      <c r="E669" s="4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34"/>
    </row>
    <row r="670" spans="5:33" ht="15.75" customHeight="1" x14ac:dyDescent="0.25">
      <c r="E670" s="4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34"/>
    </row>
    <row r="671" spans="5:33" ht="15.75" customHeight="1" x14ac:dyDescent="0.25">
      <c r="E671" s="4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</row>
    <row r="672" spans="5:33" ht="15.75" customHeight="1" x14ac:dyDescent="0.25">
      <c r="E672" s="4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34"/>
    </row>
    <row r="673" spans="5:33" ht="15.75" customHeight="1" x14ac:dyDescent="0.25">
      <c r="E673" s="4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34"/>
    </row>
    <row r="674" spans="5:33" ht="15.75" customHeight="1" x14ac:dyDescent="0.25">
      <c r="E674" s="4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4"/>
    </row>
    <row r="675" spans="5:33" ht="15.75" customHeight="1" x14ac:dyDescent="0.25">
      <c r="E675" s="4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4"/>
    </row>
    <row r="676" spans="5:33" ht="15.75" customHeight="1" x14ac:dyDescent="0.25">
      <c r="E676" s="4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4"/>
    </row>
    <row r="677" spans="5:33" ht="15.75" customHeight="1" x14ac:dyDescent="0.25">
      <c r="E677" s="4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4"/>
    </row>
    <row r="678" spans="5:33" ht="15.75" customHeight="1" x14ac:dyDescent="0.25">
      <c r="E678" s="4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4"/>
    </row>
    <row r="679" spans="5:33" ht="15.75" customHeight="1" x14ac:dyDescent="0.25">
      <c r="E679" s="4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4"/>
    </row>
    <row r="680" spans="5:33" ht="15.75" customHeight="1" x14ac:dyDescent="0.25">
      <c r="E680" s="4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4"/>
    </row>
    <row r="681" spans="5:33" ht="15.75" customHeight="1" x14ac:dyDescent="0.25">
      <c r="E681" s="4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</row>
    <row r="682" spans="5:33" ht="15.75" customHeight="1" x14ac:dyDescent="0.25">
      <c r="E682" s="4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</row>
    <row r="683" spans="5:33" ht="15.75" customHeight="1" x14ac:dyDescent="0.25">
      <c r="E683" s="4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</row>
    <row r="684" spans="5:33" ht="15.75" customHeight="1" x14ac:dyDescent="0.25">
      <c r="E684" s="4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</row>
    <row r="685" spans="5:33" ht="15.75" customHeight="1" x14ac:dyDescent="0.25">
      <c r="E685" s="4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34"/>
    </row>
    <row r="686" spans="5:33" ht="15.75" customHeight="1" x14ac:dyDescent="0.25">
      <c r="E686" s="4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34"/>
    </row>
    <row r="687" spans="5:33" ht="15.75" customHeight="1" x14ac:dyDescent="0.25">
      <c r="E687" s="4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34"/>
    </row>
    <row r="688" spans="5:33" ht="15.75" customHeight="1" x14ac:dyDescent="0.25">
      <c r="E688" s="4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34"/>
    </row>
    <row r="689" spans="5:33" ht="15.75" customHeight="1" x14ac:dyDescent="0.25">
      <c r="E689" s="4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34"/>
    </row>
    <row r="690" spans="5:33" ht="15.75" customHeight="1" x14ac:dyDescent="0.25">
      <c r="E690" s="4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4"/>
    </row>
    <row r="691" spans="5:33" ht="15.75" customHeight="1" x14ac:dyDescent="0.25">
      <c r="E691" s="4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F691" s="34"/>
      <c r="AG691" s="34"/>
    </row>
    <row r="692" spans="5:33" ht="15.75" customHeight="1" x14ac:dyDescent="0.25">
      <c r="E692" s="4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</row>
    <row r="693" spans="5:33" ht="15.75" customHeight="1" x14ac:dyDescent="0.25">
      <c r="E693" s="4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</row>
    <row r="694" spans="5:33" ht="15.75" customHeight="1" x14ac:dyDescent="0.25">
      <c r="E694" s="4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F694" s="34"/>
      <c r="AG694" s="34"/>
    </row>
    <row r="695" spans="5:33" ht="15.75" customHeight="1" x14ac:dyDescent="0.25">
      <c r="E695" s="4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F695" s="34"/>
      <c r="AG695" s="34"/>
    </row>
    <row r="696" spans="5:33" ht="15.75" customHeight="1" x14ac:dyDescent="0.25">
      <c r="E696" s="4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F696" s="34"/>
      <c r="AG696" s="34"/>
    </row>
    <row r="697" spans="5:33" ht="15.75" customHeight="1" x14ac:dyDescent="0.25">
      <c r="E697" s="4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F697" s="34"/>
      <c r="AG697" s="34"/>
    </row>
    <row r="698" spans="5:33" ht="15.75" customHeight="1" x14ac:dyDescent="0.25">
      <c r="E698" s="4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F698" s="34"/>
      <c r="AG698" s="34"/>
    </row>
    <row r="699" spans="5:33" ht="15.75" customHeight="1" x14ac:dyDescent="0.25">
      <c r="E699" s="4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F699" s="34"/>
      <c r="AG699" s="34"/>
    </row>
    <row r="700" spans="5:33" ht="15.75" customHeight="1" x14ac:dyDescent="0.25">
      <c r="E700" s="4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F700" s="34"/>
      <c r="AG700" s="34"/>
    </row>
    <row r="701" spans="5:33" ht="15.75" customHeight="1" x14ac:dyDescent="0.25">
      <c r="E701" s="4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F701" s="34"/>
      <c r="AG701" s="34"/>
    </row>
    <row r="702" spans="5:33" ht="15.75" customHeight="1" x14ac:dyDescent="0.25">
      <c r="E702" s="4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F702" s="34"/>
      <c r="AG702" s="34"/>
    </row>
    <row r="703" spans="5:33" ht="15.75" customHeight="1" x14ac:dyDescent="0.25">
      <c r="E703" s="4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F703" s="34"/>
      <c r="AG703" s="34"/>
    </row>
    <row r="704" spans="5:33" ht="15.75" customHeight="1" x14ac:dyDescent="0.25">
      <c r="E704" s="4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F704" s="34"/>
      <c r="AG704" s="34"/>
    </row>
    <row r="705" spans="5:33" ht="15.75" customHeight="1" x14ac:dyDescent="0.25">
      <c r="E705" s="4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F705" s="34"/>
      <c r="AG705" s="34"/>
    </row>
    <row r="706" spans="5:33" ht="15.75" customHeight="1" x14ac:dyDescent="0.25">
      <c r="E706" s="4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F706" s="34"/>
      <c r="AG706" s="34"/>
    </row>
    <row r="707" spans="5:33" ht="15.75" customHeight="1" x14ac:dyDescent="0.25">
      <c r="E707" s="4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F707" s="34"/>
      <c r="AG707" s="34"/>
    </row>
    <row r="708" spans="5:33" ht="15.75" customHeight="1" x14ac:dyDescent="0.25">
      <c r="E708" s="4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F708" s="34"/>
      <c r="AG708" s="34"/>
    </row>
    <row r="709" spans="5:33" ht="15.75" customHeight="1" x14ac:dyDescent="0.25">
      <c r="E709" s="4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  <c r="AG709" s="34"/>
    </row>
    <row r="710" spans="5:33" ht="15.75" customHeight="1" x14ac:dyDescent="0.25">
      <c r="E710" s="4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F710" s="34"/>
      <c r="AG710" s="34"/>
    </row>
    <row r="711" spans="5:33" ht="15.75" customHeight="1" x14ac:dyDescent="0.25">
      <c r="E711" s="4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F711" s="34"/>
      <c r="AG711" s="34"/>
    </row>
    <row r="712" spans="5:33" ht="15.75" customHeight="1" x14ac:dyDescent="0.25">
      <c r="E712" s="4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F712" s="34"/>
      <c r="AG712" s="34"/>
    </row>
    <row r="713" spans="5:33" ht="15.75" customHeight="1" x14ac:dyDescent="0.25">
      <c r="E713" s="4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F713" s="34"/>
      <c r="AG713" s="34"/>
    </row>
    <row r="714" spans="5:33" ht="15.75" customHeight="1" x14ac:dyDescent="0.25">
      <c r="E714" s="4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F714" s="34"/>
      <c r="AG714" s="34"/>
    </row>
    <row r="715" spans="5:33" ht="15.75" customHeight="1" x14ac:dyDescent="0.25">
      <c r="E715" s="4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F715" s="34"/>
      <c r="AG715" s="34"/>
    </row>
    <row r="716" spans="5:33" ht="15.75" customHeight="1" x14ac:dyDescent="0.25">
      <c r="E716" s="4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F716" s="34"/>
      <c r="AG716" s="34"/>
    </row>
    <row r="717" spans="5:33" ht="15.75" customHeight="1" x14ac:dyDescent="0.25">
      <c r="E717" s="4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F717" s="34"/>
      <c r="AG717" s="34"/>
    </row>
    <row r="718" spans="5:33" ht="15.75" customHeight="1" x14ac:dyDescent="0.25">
      <c r="E718" s="4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F718" s="34"/>
      <c r="AG718" s="34"/>
    </row>
    <row r="719" spans="5:33" ht="15.75" customHeight="1" x14ac:dyDescent="0.25">
      <c r="E719" s="4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F719" s="34"/>
      <c r="AG719" s="34"/>
    </row>
    <row r="720" spans="5:33" ht="15.75" customHeight="1" x14ac:dyDescent="0.25">
      <c r="E720" s="4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F720" s="34"/>
      <c r="AG720" s="34"/>
    </row>
    <row r="721" spans="5:33" ht="15.75" customHeight="1" x14ac:dyDescent="0.25">
      <c r="E721" s="4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F721" s="34"/>
      <c r="AG721" s="34"/>
    </row>
    <row r="722" spans="5:33" ht="15.75" customHeight="1" x14ac:dyDescent="0.25">
      <c r="E722" s="44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F722" s="34"/>
      <c r="AG722" s="34"/>
    </row>
    <row r="723" spans="5:33" ht="15.75" customHeight="1" x14ac:dyDescent="0.25">
      <c r="E723" s="4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F723" s="34"/>
      <c r="AG723" s="34"/>
    </row>
    <row r="724" spans="5:33" ht="15.75" customHeight="1" x14ac:dyDescent="0.25">
      <c r="E724" s="4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F724" s="34"/>
      <c r="AG724" s="34"/>
    </row>
    <row r="725" spans="5:33" ht="15.75" customHeight="1" x14ac:dyDescent="0.25">
      <c r="E725" s="4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F725" s="34"/>
      <c r="AG725" s="34"/>
    </row>
    <row r="726" spans="5:33" ht="15.75" customHeight="1" x14ac:dyDescent="0.25">
      <c r="E726" s="4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  <c r="AF726" s="34"/>
      <c r="AG726" s="34"/>
    </row>
    <row r="727" spans="5:33" ht="15.75" customHeight="1" x14ac:dyDescent="0.25">
      <c r="E727" s="4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F727" s="34"/>
      <c r="AG727" s="34"/>
    </row>
    <row r="728" spans="5:33" ht="15.75" customHeight="1" x14ac:dyDescent="0.25">
      <c r="E728" s="4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  <c r="AG728" s="34"/>
    </row>
    <row r="729" spans="5:33" ht="15.75" customHeight="1" x14ac:dyDescent="0.25">
      <c r="E729" s="4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F729" s="34"/>
      <c r="AG729" s="34"/>
    </row>
    <row r="730" spans="5:33" ht="15.75" customHeight="1" x14ac:dyDescent="0.25">
      <c r="E730" s="4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F730" s="34"/>
      <c r="AG730" s="34"/>
    </row>
    <row r="731" spans="5:33" ht="15.75" customHeight="1" x14ac:dyDescent="0.25">
      <c r="E731" s="4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F731" s="34"/>
      <c r="AG731" s="34"/>
    </row>
    <row r="732" spans="5:33" ht="15.75" customHeight="1" x14ac:dyDescent="0.25">
      <c r="E732" s="4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4"/>
      <c r="AG732" s="34"/>
    </row>
    <row r="733" spans="5:33" ht="15.75" customHeight="1" x14ac:dyDescent="0.25">
      <c r="E733" s="4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4"/>
      <c r="AG733" s="34"/>
    </row>
    <row r="734" spans="5:33" ht="15.75" customHeight="1" x14ac:dyDescent="0.25">
      <c r="E734" s="4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4"/>
      <c r="AG734" s="34"/>
    </row>
    <row r="735" spans="5:33" ht="15.75" customHeight="1" x14ac:dyDescent="0.25">
      <c r="E735" s="4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4"/>
      <c r="AG735" s="34"/>
    </row>
    <row r="736" spans="5:33" ht="15.75" customHeight="1" x14ac:dyDescent="0.25">
      <c r="E736" s="4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4"/>
      <c r="AG736" s="34"/>
    </row>
    <row r="737" spans="5:33" ht="15.75" customHeight="1" x14ac:dyDescent="0.25">
      <c r="E737" s="4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34"/>
    </row>
    <row r="738" spans="5:33" ht="15.75" customHeight="1" x14ac:dyDescent="0.25">
      <c r="E738" s="4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4"/>
      <c r="AG738" s="34"/>
    </row>
    <row r="739" spans="5:33" ht="15.75" customHeight="1" x14ac:dyDescent="0.25">
      <c r="E739" s="4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4"/>
      <c r="AG739" s="34"/>
    </row>
    <row r="740" spans="5:33" ht="15.75" customHeight="1" x14ac:dyDescent="0.25">
      <c r="E740" s="4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F740" s="34"/>
      <c r="AG740" s="34"/>
    </row>
    <row r="741" spans="5:33" ht="15.75" customHeight="1" x14ac:dyDescent="0.25">
      <c r="E741" s="4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F741" s="34"/>
      <c r="AG741" s="34"/>
    </row>
    <row r="742" spans="5:33" ht="15.75" customHeight="1" x14ac:dyDescent="0.25">
      <c r="E742" s="4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4"/>
      <c r="AG742" s="34"/>
    </row>
    <row r="743" spans="5:33" ht="15.75" customHeight="1" x14ac:dyDescent="0.25">
      <c r="E743" s="4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4"/>
      <c r="AG743" s="34"/>
    </row>
    <row r="744" spans="5:33" ht="15.75" customHeight="1" x14ac:dyDescent="0.25">
      <c r="E744" s="4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4"/>
      <c r="AG744" s="34"/>
    </row>
    <row r="745" spans="5:33" ht="15.75" customHeight="1" x14ac:dyDescent="0.25">
      <c r="E745" s="4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4"/>
      <c r="AG745" s="34"/>
    </row>
    <row r="746" spans="5:33" ht="15.75" customHeight="1" x14ac:dyDescent="0.25">
      <c r="E746" s="4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4"/>
      <c r="AG746" s="34"/>
    </row>
    <row r="747" spans="5:33" ht="15.75" customHeight="1" x14ac:dyDescent="0.25">
      <c r="E747" s="4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  <c r="AG747" s="34"/>
    </row>
    <row r="748" spans="5:33" ht="15.75" customHeight="1" x14ac:dyDescent="0.25">
      <c r="E748" s="4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4"/>
      <c r="AG748" s="34"/>
    </row>
    <row r="749" spans="5:33" ht="15.75" customHeight="1" x14ac:dyDescent="0.25">
      <c r="E749" s="4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F749" s="34"/>
      <c r="AG749" s="34"/>
    </row>
    <row r="750" spans="5:33" ht="15.75" customHeight="1" x14ac:dyDescent="0.25">
      <c r="E750" s="4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F750" s="34"/>
      <c r="AG750" s="34"/>
    </row>
    <row r="751" spans="5:33" ht="15.75" customHeight="1" x14ac:dyDescent="0.25">
      <c r="E751" s="4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</row>
    <row r="752" spans="5:33" ht="15.75" customHeight="1" x14ac:dyDescent="0.25">
      <c r="E752" s="4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</row>
    <row r="753" spans="5:33" ht="15.75" customHeight="1" x14ac:dyDescent="0.25">
      <c r="E753" s="44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F753" s="34"/>
      <c r="AG753" s="34"/>
    </row>
    <row r="754" spans="5:33" ht="15.75" customHeight="1" x14ac:dyDescent="0.25">
      <c r="E754" s="44"/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F754" s="34"/>
      <c r="AG754" s="34"/>
    </row>
    <row r="755" spans="5:33" ht="15.75" customHeight="1" x14ac:dyDescent="0.25">
      <c r="E755" s="44"/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F755" s="34"/>
      <c r="AG755" s="34"/>
    </row>
    <row r="756" spans="5:33" ht="15.75" customHeight="1" x14ac:dyDescent="0.25">
      <c r="E756" s="44"/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F756" s="34"/>
      <c r="AG756" s="34"/>
    </row>
    <row r="757" spans="5:33" ht="15.75" customHeight="1" x14ac:dyDescent="0.25">
      <c r="E757" s="44"/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F757" s="34"/>
      <c r="AG757" s="34"/>
    </row>
    <row r="758" spans="5:33" ht="15.75" customHeight="1" x14ac:dyDescent="0.25">
      <c r="E758" s="44"/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F758" s="34"/>
      <c r="AG758" s="34"/>
    </row>
    <row r="759" spans="5:33" ht="15.75" customHeight="1" x14ac:dyDescent="0.25">
      <c r="E759" s="44"/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F759" s="34"/>
      <c r="AG759" s="34"/>
    </row>
    <row r="760" spans="5:33" ht="15.75" customHeight="1" x14ac:dyDescent="0.25">
      <c r="E760" s="44"/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  <c r="AF760" s="34"/>
      <c r="AG760" s="34"/>
    </row>
    <row r="761" spans="5:33" ht="15.75" customHeight="1" x14ac:dyDescent="0.25">
      <c r="E761" s="44"/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F761" s="34"/>
      <c r="AG761" s="34"/>
    </row>
    <row r="762" spans="5:33" ht="15.75" customHeight="1" x14ac:dyDescent="0.25">
      <c r="E762" s="4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</row>
    <row r="763" spans="5:33" ht="15.75" customHeight="1" x14ac:dyDescent="0.25">
      <c r="E763" s="4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F763" s="34"/>
      <c r="AG763" s="34"/>
    </row>
    <row r="764" spans="5:33" ht="15.75" customHeight="1" x14ac:dyDescent="0.25">
      <c r="E764" s="44"/>
      <c r="U764" s="34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  <c r="AF764" s="34"/>
      <c r="AG764" s="34"/>
    </row>
    <row r="765" spans="5:33" ht="15.75" customHeight="1" x14ac:dyDescent="0.25">
      <c r="E765" s="44"/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  <c r="AF765" s="34"/>
      <c r="AG765" s="34"/>
    </row>
    <row r="766" spans="5:33" ht="15.75" customHeight="1" x14ac:dyDescent="0.25">
      <c r="E766" s="4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4"/>
      <c r="AG766" s="34"/>
    </row>
    <row r="767" spans="5:33" ht="15.75" customHeight="1" x14ac:dyDescent="0.25">
      <c r="E767" s="44"/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F767" s="34"/>
      <c r="AG767" s="34"/>
    </row>
    <row r="768" spans="5:33" ht="15.75" customHeight="1" x14ac:dyDescent="0.25">
      <c r="E768" s="44"/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F768" s="34"/>
      <c r="AG768" s="34"/>
    </row>
    <row r="769" spans="5:33" ht="15.75" customHeight="1" x14ac:dyDescent="0.25">
      <c r="E769" s="44"/>
      <c r="U769" s="34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  <c r="AF769" s="34"/>
      <c r="AG769" s="34"/>
    </row>
    <row r="770" spans="5:33" ht="15.75" customHeight="1" x14ac:dyDescent="0.25">
      <c r="E770" s="44"/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F770" s="34"/>
      <c r="AG770" s="34"/>
    </row>
    <row r="771" spans="5:33" ht="15.75" customHeight="1" x14ac:dyDescent="0.25">
      <c r="E771" s="44"/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F771" s="34"/>
      <c r="AG771" s="34"/>
    </row>
    <row r="772" spans="5:33" ht="15.75" customHeight="1" x14ac:dyDescent="0.25">
      <c r="E772" s="44"/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F772" s="34"/>
      <c r="AG772" s="34"/>
    </row>
    <row r="773" spans="5:33" ht="15.75" customHeight="1" x14ac:dyDescent="0.25">
      <c r="E773" s="44"/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F773" s="34"/>
      <c r="AG773" s="34"/>
    </row>
    <row r="774" spans="5:33" ht="15.75" customHeight="1" x14ac:dyDescent="0.25">
      <c r="E774" s="44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F774" s="34"/>
      <c r="AG774" s="34"/>
    </row>
    <row r="775" spans="5:33" ht="15.75" customHeight="1" x14ac:dyDescent="0.25">
      <c r="E775" s="44"/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F775" s="34"/>
      <c r="AG775" s="34"/>
    </row>
    <row r="776" spans="5:33" ht="15.75" customHeight="1" x14ac:dyDescent="0.25">
      <c r="E776" s="4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F776" s="34"/>
      <c r="AG776" s="34"/>
    </row>
    <row r="777" spans="5:33" ht="15.75" customHeight="1" x14ac:dyDescent="0.25">
      <c r="E777" s="44"/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F777" s="34"/>
      <c r="AG777" s="34"/>
    </row>
    <row r="778" spans="5:33" ht="15.75" customHeight="1" x14ac:dyDescent="0.25">
      <c r="E778" s="44"/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F778" s="34"/>
      <c r="AG778" s="34"/>
    </row>
    <row r="779" spans="5:33" ht="15.75" customHeight="1" x14ac:dyDescent="0.25">
      <c r="E779" s="44"/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F779" s="34"/>
      <c r="AG779" s="34"/>
    </row>
    <row r="780" spans="5:33" ht="15.75" customHeight="1" x14ac:dyDescent="0.25">
      <c r="E780" s="44"/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F780" s="34"/>
      <c r="AG780" s="34"/>
    </row>
    <row r="781" spans="5:33" ht="15.75" customHeight="1" x14ac:dyDescent="0.25">
      <c r="E781" s="44"/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F781" s="34"/>
      <c r="AG781" s="34"/>
    </row>
    <row r="782" spans="5:33" ht="15.75" customHeight="1" x14ac:dyDescent="0.25">
      <c r="E782" s="44"/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F782" s="34"/>
      <c r="AG782" s="34"/>
    </row>
    <row r="783" spans="5:33" ht="15.75" customHeight="1" x14ac:dyDescent="0.25">
      <c r="E783" s="44"/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F783" s="34"/>
      <c r="AG783" s="34"/>
    </row>
    <row r="784" spans="5:33" ht="15.75" customHeight="1" x14ac:dyDescent="0.25">
      <c r="E784" s="44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F784" s="34"/>
      <c r="AG784" s="34"/>
    </row>
    <row r="785" spans="5:33" ht="15.75" customHeight="1" x14ac:dyDescent="0.25">
      <c r="E785" s="44"/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F785" s="34"/>
      <c r="AG785" s="34"/>
    </row>
    <row r="786" spans="5:33" ht="15.75" customHeight="1" x14ac:dyDescent="0.25">
      <c r="E786" s="44"/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F786" s="34"/>
      <c r="AG786" s="34"/>
    </row>
    <row r="787" spans="5:33" ht="15.75" customHeight="1" x14ac:dyDescent="0.25">
      <c r="E787" s="44"/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F787" s="34"/>
      <c r="AG787" s="34"/>
    </row>
    <row r="788" spans="5:33" ht="15.75" customHeight="1" x14ac:dyDescent="0.25">
      <c r="E788" s="44"/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F788" s="34"/>
      <c r="AG788" s="34"/>
    </row>
    <row r="789" spans="5:33" ht="15.75" customHeight="1" x14ac:dyDescent="0.25">
      <c r="E789" s="44"/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F789" s="34"/>
      <c r="AG789" s="34"/>
    </row>
    <row r="790" spans="5:33" ht="15.75" customHeight="1" x14ac:dyDescent="0.25">
      <c r="E790" s="44"/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F790" s="34"/>
      <c r="AG790" s="34"/>
    </row>
    <row r="791" spans="5:33" ht="15.75" customHeight="1" x14ac:dyDescent="0.25">
      <c r="E791" s="44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F791" s="34"/>
      <c r="AG791" s="34"/>
    </row>
    <row r="792" spans="5:33" ht="15.75" customHeight="1" x14ac:dyDescent="0.25">
      <c r="E792" s="44"/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F792" s="34"/>
      <c r="AG792" s="34"/>
    </row>
    <row r="793" spans="5:33" ht="15.75" customHeight="1" x14ac:dyDescent="0.25">
      <c r="E793" s="44"/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F793" s="34"/>
      <c r="AG793" s="34"/>
    </row>
    <row r="794" spans="5:33" ht="15.75" customHeight="1" x14ac:dyDescent="0.25">
      <c r="E794" s="44"/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F794" s="34"/>
      <c r="AG794" s="34"/>
    </row>
    <row r="795" spans="5:33" ht="15.75" customHeight="1" x14ac:dyDescent="0.25">
      <c r="E795" s="44"/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F795" s="34"/>
      <c r="AG795" s="34"/>
    </row>
    <row r="796" spans="5:33" ht="15.75" customHeight="1" x14ac:dyDescent="0.25">
      <c r="E796" s="44"/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F796" s="34"/>
      <c r="AG796" s="34"/>
    </row>
    <row r="797" spans="5:33" ht="15.75" customHeight="1" x14ac:dyDescent="0.25">
      <c r="E797" s="44"/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F797" s="34"/>
      <c r="AG797" s="34"/>
    </row>
    <row r="798" spans="5:33" ht="15.75" customHeight="1" x14ac:dyDescent="0.25">
      <c r="E798" s="44"/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F798" s="34"/>
      <c r="AG798" s="34"/>
    </row>
    <row r="799" spans="5:33" ht="15.75" customHeight="1" x14ac:dyDescent="0.25">
      <c r="E799" s="44"/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F799" s="34"/>
      <c r="AG799" s="34"/>
    </row>
    <row r="800" spans="5:33" ht="15.75" customHeight="1" x14ac:dyDescent="0.25">
      <c r="E800" s="44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F800" s="34"/>
      <c r="AG800" s="34"/>
    </row>
    <row r="801" spans="5:33" ht="15.75" customHeight="1" x14ac:dyDescent="0.25">
      <c r="E801" s="44"/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F801" s="34"/>
      <c r="AG801" s="34"/>
    </row>
    <row r="802" spans="5:33" ht="15.75" customHeight="1" x14ac:dyDescent="0.25">
      <c r="E802" s="4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F802" s="34"/>
      <c r="AG802" s="34"/>
    </row>
    <row r="803" spans="5:33" ht="15.75" customHeight="1" x14ac:dyDescent="0.25">
      <c r="E803" s="4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F803" s="34"/>
      <c r="AG803" s="34"/>
    </row>
    <row r="804" spans="5:33" ht="15.75" customHeight="1" x14ac:dyDescent="0.25">
      <c r="E804" s="44"/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F804" s="34"/>
      <c r="AG804" s="34"/>
    </row>
    <row r="805" spans="5:33" ht="15.75" customHeight="1" x14ac:dyDescent="0.25">
      <c r="E805" s="44"/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F805" s="34"/>
      <c r="AG805" s="34"/>
    </row>
    <row r="806" spans="5:33" ht="15.75" customHeight="1" x14ac:dyDescent="0.25">
      <c r="E806" s="44"/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  <c r="AF806" s="34"/>
      <c r="AG806" s="34"/>
    </row>
    <row r="807" spans="5:33" ht="15.75" customHeight="1" x14ac:dyDescent="0.25">
      <c r="E807" s="44"/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F807" s="34"/>
      <c r="AG807" s="34"/>
    </row>
    <row r="808" spans="5:33" ht="15.75" customHeight="1" x14ac:dyDescent="0.25">
      <c r="E808" s="44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F808" s="34"/>
      <c r="AG808" s="34"/>
    </row>
    <row r="809" spans="5:33" ht="15.75" customHeight="1" x14ac:dyDescent="0.25">
      <c r="E809" s="44"/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F809" s="34"/>
      <c r="AG809" s="34"/>
    </row>
    <row r="810" spans="5:33" ht="15.75" customHeight="1" x14ac:dyDescent="0.25">
      <c r="E810" s="44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F810" s="34"/>
      <c r="AG810" s="34"/>
    </row>
    <row r="811" spans="5:33" ht="15.75" customHeight="1" x14ac:dyDescent="0.25">
      <c r="E811" s="44"/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F811" s="34"/>
      <c r="AG811" s="34"/>
    </row>
    <row r="812" spans="5:33" ht="15.75" customHeight="1" x14ac:dyDescent="0.25">
      <c r="E812" s="44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F812" s="34"/>
      <c r="AG812" s="34"/>
    </row>
    <row r="813" spans="5:33" ht="15.75" customHeight="1" x14ac:dyDescent="0.25">
      <c r="E813" s="44"/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F813" s="34"/>
      <c r="AG813" s="34"/>
    </row>
    <row r="814" spans="5:33" ht="15.75" customHeight="1" x14ac:dyDescent="0.25">
      <c r="E814" s="44"/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  <c r="AF814" s="34"/>
      <c r="AG814" s="34"/>
    </row>
    <row r="815" spans="5:33" ht="15.75" customHeight="1" x14ac:dyDescent="0.25">
      <c r="E815" s="44"/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F815" s="34"/>
      <c r="AG815" s="34"/>
    </row>
    <row r="816" spans="5:33" ht="15.75" customHeight="1" x14ac:dyDescent="0.25">
      <c r="E816" s="44"/>
      <c r="U816" s="34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  <c r="AF816" s="34"/>
      <c r="AG816" s="34"/>
    </row>
    <row r="817" spans="5:33" ht="15.75" customHeight="1" x14ac:dyDescent="0.25">
      <c r="E817" s="4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F817" s="34"/>
      <c r="AG817" s="34"/>
    </row>
    <row r="818" spans="5:33" ht="15.75" customHeight="1" x14ac:dyDescent="0.25">
      <c r="E818" s="44"/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F818" s="34"/>
      <c r="AG818" s="34"/>
    </row>
    <row r="819" spans="5:33" ht="15.75" customHeight="1" x14ac:dyDescent="0.25">
      <c r="E819" s="44"/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F819" s="34"/>
      <c r="AG819" s="34"/>
    </row>
    <row r="820" spans="5:33" ht="15.75" customHeight="1" x14ac:dyDescent="0.25">
      <c r="E820" s="44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F820" s="34"/>
      <c r="AG820" s="34"/>
    </row>
    <row r="821" spans="5:33" ht="15.75" customHeight="1" x14ac:dyDescent="0.25">
      <c r="E821" s="44"/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  <c r="AF821" s="34"/>
      <c r="AG821" s="34"/>
    </row>
    <row r="822" spans="5:33" ht="15.75" customHeight="1" x14ac:dyDescent="0.25">
      <c r="E822" s="44"/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F822" s="34"/>
      <c r="AG822" s="34"/>
    </row>
    <row r="823" spans="5:33" ht="15.75" customHeight="1" x14ac:dyDescent="0.25">
      <c r="E823" s="44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F823" s="34"/>
      <c r="AG823" s="34"/>
    </row>
    <row r="824" spans="5:33" ht="15.75" customHeight="1" x14ac:dyDescent="0.25">
      <c r="E824" s="44"/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  <c r="AF824" s="34"/>
      <c r="AG824" s="34"/>
    </row>
    <row r="825" spans="5:33" ht="15.75" customHeight="1" x14ac:dyDescent="0.25">
      <c r="E825" s="4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F825" s="34"/>
      <c r="AG825" s="34"/>
    </row>
    <row r="826" spans="5:33" ht="15.75" customHeight="1" x14ac:dyDescent="0.25">
      <c r="E826" s="44"/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F826" s="34"/>
      <c r="AG826" s="34"/>
    </row>
    <row r="827" spans="5:33" ht="15.75" customHeight="1" x14ac:dyDescent="0.25">
      <c r="E827" s="44"/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F827" s="34"/>
      <c r="AG827" s="34"/>
    </row>
    <row r="828" spans="5:33" ht="15.75" customHeight="1" x14ac:dyDescent="0.25">
      <c r="E828" s="44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F828" s="34"/>
      <c r="AG828" s="34"/>
    </row>
    <row r="829" spans="5:33" ht="15.75" customHeight="1" x14ac:dyDescent="0.25">
      <c r="E829" s="44"/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F829" s="34"/>
      <c r="AG829" s="34"/>
    </row>
    <row r="830" spans="5:33" ht="15.75" customHeight="1" x14ac:dyDescent="0.25">
      <c r="E830" s="44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F830" s="34"/>
      <c r="AG830" s="34"/>
    </row>
    <row r="831" spans="5:33" ht="15.75" customHeight="1" x14ac:dyDescent="0.25">
      <c r="E831" s="44"/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F831" s="34"/>
      <c r="AG831" s="34"/>
    </row>
    <row r="832" spans="5:33" ht="15.75" customHeight="1" x14ac:dyDescent="0.25">
      <c r="E832" s="44"/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F832" s="34"/>
      <c r="AG832" s="34"/>
    </row>
    <row r="833" spans="5:33" ht="15.75" customHeight="1" x14ac:dyDescent="0.25">
      <c r="E833" s="4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F833" s="34"/>
      <c r="AG833" s="34"/>
    </row>
    <row r="834" spans="5:33" ht="15.75" customHeight="1" x14ac:dyDescent="0.25">
      <c r="E834" s="4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F834" s="34"/>
      <c r="AG834" s="34"/>
    </row>
    <row r="835" spans="5:33" ht="15.75" customHeight="1" x14ac:dyDescent="0.25">
      <c r="E835" s="44"/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F835" s="34"/>
      <c r="AG835" s="34"/>
    </row>
    <row r="836" spans="5:33" ht="15.75" customHeight="1" x14ac:dyDescent="0.25">
      <c r="E836" s="44"/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F836" s="34"/>
      <c r="AG836" s="34"/>
    </row>
    <row r="837" spans="5:33" ht="15.75" customHeight="1" x14ac:dyDescent="0.25">
      <c r="E837" s="44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F837" s="34"/>
      <c r="AG837" s="34"/>
    </row>
    <row r="838" spans="5:33" ht="15.75" customHeight="1" x14ac:dyDescent="0.25">
      <c r="E838" s="44"/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F838" s="34"/>
      <c r="AG838" s="34"/>
    </row>
    <row r="839" spans="5:33" ht="15.75" customHeight="1" x14ac:dyDescent="0.25">
      <c r="E839" s="44"/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F839" s="34"/>
      <c r="AG839" s="34"/>
    </row>
    <row r="840" spans="5:33" ht="15.75" customHeight="1" x14ac:dyDescent="0.25">
      <c r="E840" s="44"/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F840" s="34"/>
      <c r="AG840" s="34"/>
    </row>
    <row r="841" spans="5:33" ht="15.75" customHeight="1" x14ac:dyDescent="0.25">
      <c r="E841" s="4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F841" s="34"/>
      <c r="AG841" s="34"/>
    </row>
    <row r="842" spans="5:33" ht="15.75" customHeight="1" x14ac:dyDescent="0.25">
      <c r="E842" s="44"/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F842" s="34"/>
      <c r="AG842" s="34"/>
    </row>
    <row r="843" spans="5:33" ht="15.75" customHeight="1" x14ac:dyDescent="0.25">
      <c r="E843" s="44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F843" s="34"/>
      <c r="AG843" s="34"/>
    </row>
    <row r="844" spans="5:33" ht="15.75" customHeight="1" x14ac:dyDescent="0.25">
      <c r="E844" s="44"/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F844" s="34"/>
      <c r="AG844" s="34"/>
    </row>
    <row r="845" spans="5:33" ht="15.75" customHeight="1" x14ac:dyDescent="0.25">
      <c r="E845" s="44"/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F845" s="34"/>
      <c r="AG845" s="34"/>
    </row>
    <row r="846" spans="5:33" ht="15.75" customHeight="1" x14ac:dyDescent="0.25">
      <c r="E846" s="44"/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F846" s="34"/>
      <c r="AG846" s="34"/>
    </row>
    <row r="847" spans="5:33" ht="15.75" customHeight="1" x14ac:dyDescent="0.25">
      <c r="E847" s="44"/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  <c r="AF847" s="34"/>
      <c r="AG847" s="34"/>
    </row>
    <row r="848" spans="5:33" ht="15.75" customHeight="1" x14ac:dyDescent="0.25">
      <c r="E848" s="44"/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F848" s="34"/>
      <c r="AG848" s="34"/>
    </row>
    <row r="849" spans="5:33" ht="15.75" customHeight="1" x14ac:dyDescent="0.25">
      <c r="E849" s="4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F849" s="34"/>
      <c r="AG849" s="34"/>
    </row>
    <row r="850" spans="5:33" ht="15.75" customHeight="1" x14ac:dyDescent="0.25">
      <c r="E850" s="44"/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F850" s="34"/>
      <c r="AG850" s="34"/>
    </row>
    <row r="851" spans="5:33" ht="15.75" customHeight="1" x14ac:dyDescent="0.25">
      <c r="E851" s="4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F851" s="34"/>
      <c r="AG851" s="34"/>
    </row>
    <row r="852" spans="5:33" ht="15.75" customHeight="1" x14ac:dyDescent="0.25">
      <c r="E852" s="44"/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F852" s="34"/>
      <c r="AG852" s="34"/>
    </row>
    <row r="853" spans="5:33" ht="15.75" customHeight="1" x14ac:dyDescent="0.25">
      <c r="E853" s="4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</row>
    <row r="854" spans="5:33" ht="15.75" customHeight="1" x14ac:dyDescent="0.25">
      <c r="E854" s="44"/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F854" s="34"/>
      <c r="AG854" s="34"/>
    </row>
    <row r="855" spans="5:33" ht="15.75" customHeight="1" x14ac:dyDescent="0.25">
      <c r="E855" s="44"/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F855" s="34"/>
      <c r="AG855" s="34"/>
    </row>
    <row r="856" spans="5:33" ht="15.75" customHeight="1" x14ac:dyDescent="0.25">
      <c r="E856" s="44"/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F856" s="34"/>
      <c r="AG856" s="34"/>
    </row>
    <row r="857" spans="5:33" ht="15.75" customHeight="1" x14ac:dyDescent="0.25">
      <c r="E857" s="44"/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F857" s="34"/>
      <c r="AG857" s="34"/>
    </row>
    <row r="858" spans="5:33" ht="15.75" customHeight="1" x14ac:dyDescent="0.25">
      <c r="E858" s="44"/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  <c r="AF858" s="34"/>
      <c r="AG858" s="34"/>
    </row>
    <row r="859" spans="5:33" ht="15.75" customHeight="1" x14ac:dyDescent="0.25">
      <c r="E859" s="44"/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F859" s="34"/>
      <c r="AG859" s="34"/>
    </row>
    <row r="860" spans="5:33" ht="15.75" customHeight="1" x14ac:dyDescent="0.25">
      <c r="E860" s="44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F860" s="34"/>
      <c r="AG860" s="34"/>
    </row>
    <row r="861" spans="5:33" ht="15.75" customHeight="1" x14ac:dyDescent="0.25">
      <c r="E861" s="44"/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  <c r="AF861" s="34"/>
      <c r="AG861" s="34"/>
    </row>
    <row r="862" spans="5:33" ht="15.75" customHeight="1" x14ac:dyDescent="0.25">
      <c r="E862" s="44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F862" s="34"/>
      <c r="AG862" s="34"/>
    </row>
    <row r="863" spans="5:33" ht="15.75" customHeight="1" x14ac:dyDescent="0.25">
      <c r="E863" s="44"/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F863" s="34"/>
      <c r="AG863" s="34"/>
    </row>
    <row r="864" spans="5:33" ht="15.75" customHeight="1" x14ac:dyDescent="0.25">
      <c r="E864" s="4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  <c r="AF864" s="34"/>
      <c r="AG864" s="34"/>
    </row>
    <row r="865" spans="5:33" ht="15.75" customHeight="1" x14ac:dyDescent="0.25">
      <c r="E865" s="44"/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  <c r="AF865" s="34"/>
      <c r="AG865" s="34"/>
    </row>
    <row r="866" spans="5:33" ht="15.75" customHeight="1" x14ac:dyDescent="0.25">
      <c r="E866" s="44"/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F866" s="34"/>
      <c r="AG866" s="34"/>
    </row>
    <row r="867" spans="5:33" ht="15.75" customHeight="1" x14ac:dyDescent="0.25">
      <c r="E867" s="44"/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F867" s="34"/>
      <c r="AG867" s="34"/>
    </row>
    <row r="868" spans="5:33" ht="15.75" customHeight="1" x14ac:dyDescent="0.25">
      <c r="E868" s="4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F868" s="34"/>
      <c r="AG868" s="34"/>
    </row>
    <row r="869" spans="5:33" ht="15.75" customHeight="1" x14ac:dyDescent="0.25">
      <c r="E869" s="44"/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F869" s="34"/>
      <c r="AG869" s="34"/>
    </row>
    <row r="870" spans="5:33" ht="15.75" customHeight="1" x14ac:dyDescent="0.25">
      <c r="E870" s="44"/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F870" s="34"/>
      <c r="AG870" s="34"/>
    </row>
    <row r="871" spans="5:33" ht="15.75" customHeight="1" x14ac:dyDescent="0.25">
      <c r="E871" s="4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F871" s="34"/>
      <c r="AG871" s="34"/>
    </row>
    <row r="872" spans="5:33" ht="15.75" customHeight="1" x14ac:dyDescent="0.25">
      <c r="E872" s="44"/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F872" s="34"/>
      <c r="AG872" s="34"/>
    </row>
    <row r="873" spans="5:33" ht="15.75" customHeight="1" x14ac:dyDescent="0.25">
      <c r="E873" s="4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F873" s="34"/>
      <c r="AG873" s="34"/>
    </row>
    <row r="874" spans="5:33" ht="15.75" customHeight="1" x14ac:dyDescent="0.25">
      <c r="E874" s="44"/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F874" s="34"/>
      <c r="AG874" s="34"/>
    </row>
    <row r="875" spans="5:33" ht="15.75" customHeight="1" x14ac:dyDescent="0.25">
      <c r="E875" s="44"/>
      <c r="U875" s="34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  <c r="AF875" s="34"/>
      <c r="AG875" s="34"/>
    </row>
    <row r="876" spans="5:33" ht="15.75" customHeight="1" x14ac:dyDescent="0.25">
      <c r="E876" s="44"/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  <c r="AF876" s="34"/>
      <c r="AG876" s="34"/>
    </row>
    <row r="877" spans="5:33" ht="15.75" customHeight="1" x14ac:dyDescent="0.25">
      <c r="E877" s="44"/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F877" s="34"/>
      <c r="AG877" s="34"/>
    </row>
    <row r="878" spans="5:33" ht="15.75" customHeight="1" x14ac:dyDescent="0.25">
      <c r="E878" s="44"/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F878" s="34"/>
      <c r="AG878" s="34"/>
    </row>
    <row r="879" spans="5:33" ht="15.75" customHeight="1" x14ac:dyDescent="0.25">
      <c r="E879" s="44"/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  <c r="AF879" s="34"/>
      <c r="AG879" s="34"/>
    </row>
    <row r="880" spans="5:33" ht="15.75" customHeight="1" x14ac:dyDescent="0.25">
      <c r="E880" s="44"/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F880" s="34"/>
      <c r="AG880" s="34"/>
    </row>
    <row r="881" spans="5:33" ht="15.75" customHeight="1" x14ac:dyDescent="0.25">
      <c r="E881" s="44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F881" s="34"/>
      <c r="AG881" s="34"/>
    </row>
    <row r="882" spans="5:33" ht="15.75" customHeight="1" x14ac:dyDescent="0.25">
      <c r="E882" s="44"/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  <c r="AF882" s="34"/>
      <c r="AG882" s="34"/>
    </row>
    <row r="883" spans="5:33" ht="15.75" customHeight="1" x14ac:dyDescent="0.25">
      <c r="E883" s="44"/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  <c r="AF883" s="34"/>
      <c r="AG883" s="34"/>
    </row>
    <row r="884" spans="5:33" ht="15.75" customHeight="1" x14ac:dyDescent="0.25">
      <c r="E884" s="44"/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  <c r="AF884" s="34"/>
      <c r="AG884" s="34"/>
    </row>
    <row r="885" spans="5:33" ht="15.75" customHeight="1" x14ac:dyDescent="0.25">
      <c r="E885" s="44"/>
      <c r="U885" s="34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  <c r="AF885" s="34"/>
      <c r="AG885" s="34"/>
    </row>
    <row r="886" spans="5:33" ht="15.75" customHeight="1" x14ac:dyDescent="0.25">
      <c r="E886" s="44"/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F886" s="34"/>
      <c r="AG886" s="34"/>
    </row>
    <row r="887" spans="5:33" ht="15.75" customHeight="1" x14ac:dyDescent="0.25">
      <c r="E887" s="44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F887" s="34"/>
      <c r="AG887" s="34"/>
    </row>
    <row r="888" spans="5:33" ht="15.75" customHeight="1" x14ac:dyDescent="0.25">
      <c r="E888" s="4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34"/>
    </row>
    <row r="889" spans="5:33" ht="15.75" customHeight="1" x14ac:dyDescent="0.25">
      <c r="E889" s="4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34"/>
    </row>
    <row r="890" spans="5:33" ht="15.75" customHeight="1" x14ac:dyDescent="0.25">
      <c r="E890" s="4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F890" s="34"/>
      <c r="AG890" s="34"/>
    </row>
    <row r="891" spans="5:33" ht="15.75" customHeight="1" x14ac:dyDescent="0.25">
      <c r="E891" s="4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F891" s="34"/>
      <c r="AG891" s="34"/>
    </row>
    <row r="892" spans="5:33" ht="15.75" customHeight="1" x14ac:dyDescent="0.25">
      <c r="E892" s="4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F892" s="34"/>
      <c r="AG892" s="34"/>
    </row>
    <row r="893" spans="5:33" ht="15.75" customHeight="1" x14ac:dyDescent="0.25">
      <c r="E893" s="4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F893" s="34"/>
      <c r="AG893" s="34"/>
    </row>
    <row r="894" spans="5:33" ht="15.75" customHeight="1" x14ac:dyDescent="0.25">
      <c r="E894" s="4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F894" s="34"/>
      <c r="AG894" s="34"/>
    </row>
    <row r="895" spans="5:33" ht="15.75" customHeight="1" x14ac:dyDescent="0.25">
      <c r="E895" s="4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F895" s="34"/>
      <c r="AG895" s="34"/>
    </row>
    <row r="896" spans="5:33" ht="15.75" customHeight="1" x14ac:dyDescent="0.25">
      <c r="E896" s="4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F896" s="34"/>
      <c r="AG896" s="34"/>
    </row>
    <row r="897" spans="5:33" ht="15.75" customHeight="1" x14ac:dyDescent="0.25">
      <c r="E897" s="4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F897" s="34"/>
      <c r="AG897" s="34"/>
    </row>
    <row r="898" spans="5:33" ht="15.75" customHeight="1" x14ac:dyDescent="0.25">
      <c r="E898" s="4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F898" s="34"/>
      <c r="AG898" s="34"/>
    </row>
    <row r="899" spans="5:33" ht="15.75" customHeight="1" x14ac:dyDescent="0.25">
      <c r="E899" s="4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F899" s="34"/>
      <c r="AG899" s="34"/>
    </row>
    <row r="900" spans="5:33" ht="15.75" customHeight="1" x14ac:dyDescent="0.25">
      <c r="E900" s="4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F900" s="34"/>
      <c r="AG900" s="34"/>
    </row>
    <row r="901" spans="5:33" ht="15.75" customHeight="1" x14ac:dyDescent="0.25">
      <c r="E901" s="4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F901" s="34"/>
      <c r="AG901" s="34"/>
    </row>
    <row r="902" spans="5:33" ht="15.75" customHeight="1" x14ac:dyDescent="0.25">
      <c r="E902" s="4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F902" s="34"/>
      <c r="AG902" s="34"/>
    </row>
    <row r="903" spans="5:33" ht="15.75" customHeight="1" x14ac:dyDescent="0.25">
      <c r="E903" s="4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F903" s="34"/>
      <c r="AG903" s="34"/>
    </row>
    <row r="904" spans="5:33" ht="15.75" customHeight="1" x14ac:dyDescent="0.25">
      <c r="E904" s="4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F904" s="34"/>
      <c r="AG904" s="34"/>
    </row>
    <row r="905" spans="5:33" ht="15.75" customHeight="1" x14ac:dyDescent="0.25">
      <c r="E905" s="4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F905" s="34"/>
      <c r="AG905" s="34"/>
    </row>
    <row r="906" spans="5:33" ht="15.75" customHeight="1" x14ac:dyDescent="0.25">
      <c r="E906" s="4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F906" s="34"/>
      <c r="AG906" s="34"/>
    </row>
    <row r="907" spans="5:33" ht="15.75" customHeight="1" x14ac:dyDescent="0.25">
      <c r="E907" s="4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F907" s="34"/>
      <c r="AG907" s="34"/>
    </row>
    <row r="908" spans="5:33" ht="15.75" customHeight="1" x14ac:dyDescent="0.25">
      <c r="E908" s="4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F908" s="34"/>
      <c r="AG908" s="34"/>
    </row>
    <row r="909" spans="5:33" ht="15.75" customHeight="1" x14ac:dyDescent="0.25">
      <c r="E909" s="4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F909" s="34"/>
      <c r="AG909" s="34"/>
    </row>
    <row r="910" spans="5:33" ht="15.75" customHeight="1" x14ac:dyDescent="0.25">
      <c r="E910" s="4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F910" s="34"/>
      <c r="AG910" s="34"/>
    </row>
    <row r="911" spans="5:33" ht="15.75" customHeight="1" x14ac:dyDescent="0.25">
      <c r="E911" s="4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F911" s="34"/>
      <c r="AG911" s="34"/>
    </row>
    <row r="912" spans="5:33" ht="15.75" customHeight="1" x14ac:dyDescent="0.25">
      <c r="E912" s="4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  <c r="AF912" s="34"/>
      <c r="AG912" s="34"/>
    </row>
    <row r="913" spans="5:33" ht="15.75" customHeight="1" x14ac:dyDescent="0.25">
      <c r="E913" s="4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F913" s="34"/>
      <c r="AG913" s="34"/>
    </row>
    <row r="914" spans="5:33" ht="15.75" customHeight="1" x14ac:dyDescent="0.25">
      <c r="E914" s="4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F914" s="34"/>
      <c r="AG914" s="34"/>
    </row>
    <row r="915" spans="5:33" ht="15.75" customHeight="1" x14ac:dyDescent="0.25">
      <c r="E915" s="4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F915" s="34"/>
      <c r="AG915" s="34"/>
    </row>
    <row r="916" spans="5:33" ht="15.75" customHeight="1" x14ac:dyDescent="0.25">
      <c r="E916" s="4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F916" s="34"/>
      <c r="AG916" s="34"/>
    </row>
    <row r="917" spans="5:33" ht="15.75" customHeight="1" x14ac:dyDescent="0.25">
      <c r="E917" s="4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F917" s="34"/>
      <c r="AG917" s="34"/>
    </row>
    <row r="918" spans="5:33" ht="15.75" customHeight="1" x14ac:dyDescent="0.25">
      <c r="E918" s="4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F918" s="34"/>
      <c r="AG918" s="34"/>
    </row>
    <row r="919" spans="5:33" ht="15.75" customHeight="1" x14ac:dyDescent="0.25">
      <c r="E919" s="4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F919" s="34"/>
      <c r="AG919" s="34"/>
    </row>
    <row r="920" spans="5:33" ht="15.75" customHeight="1" x14ac:dyDescent="0.25">
      <c r="E920" s="4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F920" s="34"/>
      <c r="AG920" s="34"/>
    </row>
    <row r="921" spans="5:33" ht="15.75" customHeight="1" x14ac:dyDescent="0.25">
      <c r="E921" s="4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F921" s="34"/>
      <c r="AG921" s="34"/>
    </row>
    <row r="922" spans="5:33" ht="15.75" customHeight="1" x14ac:dyDescent="0.25">
      <c r="E922" s="4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F922" s="34"/>
      <c r="AG922" s="34"/>
    </row>
    <row r="923" spans="5:33" ht="15.75" customHeight="1" x14ac:dyDescent="0.25">
      <c r="E923" s="4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F923" s="34"/>
      <c r="AG923" s="34"/>
    </row>
    <row r="924" spans="5:33" ht="15.75" customHeight="1" x14ac:dyDescent="0.25">
      <c r="E924" s="4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F924" s="34"/>
      <c r="AG924" s="34"/>
    </row>
    <row r="925" spans="5:33" ht="15.75" customHeight="1" x14ac:dyDescent="0.25">
      <c r="E925" s="4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F925" s="34"/>
      <c r="AG925" s="34"/>
    </row>
    <row r="926" spans="5:33" ht="15.75" customHeight="1" x14ac:dyDescent="0.25">
      <c r="E926" s="4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F926" s="34"/>
      <c r="AG926" s="34"/>
    </row>
    <row r="927" spans="5:33" ht="15.75" customHeight="1" x14ac:dyDescent="0.25">
      <c r="E927" s="4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F927" s="34"/>
      <c r="AG927" s="34"/>
    </row>
    <row r="928" spans="5:33" ht="15.75" customHeight="1" x14ac:dyDescent="0.25">
      <c r="E928" s="4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F928" s="34"/>
      <c r="AG928" s="34"/>
    </row>
    <row r="929" spans="5:33" ht="15.75" customHeight="1" x14ac:dyDescent="0.25">
      <c r="E929" s="4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F929" s="34"/>
      <c r="AG929" s="34"/>
    </row>
    <row r="930" spans="5:33" ht="15.75" customHeight="1" x14ac:dyDescent="0.25">
      <c r="E930" s="4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4"/>
      <c r="AG930" s="34"/>
    </row>
    <row r="931" spans="5:33" ht="15.75" customHeight="1" x14ac:dyDescent="0.25">
      <c r="E931" s="4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F931" s="34"/>
      <c r="AG931" s="34"/>
    </row>
    <row r="932" spans="5:33" ht="15.75" customHeight="1" x14ac:dyDescent="0.25">
      <c r="E932" s="4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F932" s="34"/>
      <c r="AG932" s="34"/>
    </row>
    <row r="933" spans="5:33" ht="15.75" customHeight="1" x14ac:dyDescent="0.25">
      <c r="E933" s="4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F933" s="34"/>
      <c r="AG933" s="34"/>
    </row>
    <row r="934" spans="5:33" ht="15.75" customHeight="1" x14ac:dyDescent="0.25">
      <c r="E934" s="4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F934" s="34"/>
      <c r="AG934" s="34"/>
    </row>
    <row r="935" spans="5:33" ht="15.75" customHeight="1" x14ac:dyDescent="0.25">
      <c r="E935" s="4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F935" s="34"/>
      <c r="AG935" s="34"/>
    </row>
    <row r="936" spans="5:33" ht="15.75" customHeight="1" x14ac:dyDescent="0.25">
      <c r="E936" s="4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F936" s="34"/>
      <c r="AG936" s="34"/>
    </row>
    <row r="937" spans="5:33" ht="15.75" customHeight="1" x14ac:dyDescent="0.25">
      <c r="E937" s="4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F937" s="34"/>
      <c r="AG937" s="34"/>
    </row>
    <row r="938" spans="5:33" ht="15.75" customHeight="1" x14ac:dyDescent="0.25">
      <c r="E938" s="4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F938" s="34"/>
      <c r="AG938" s="34"/>
    </row>
    <row r="939" spans="5:33" ht="15.75" customHeight="1" x14ac:dyDescent="0.25">
      <c r="E939" s="4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F939" s="34"/>
      <c r="AG939" s="34"/>
    </row>
    <row r="940" spans="5:33" ht="15.75" customHeight="1" x14ac:dyDescent="0.25">
      <c r="E940" s="4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F940" s="34"/>
      <c r="AG940" s="34"/>
    </row>
    <row r="941" spans="5:33" ht="15.75" customHeight="1" x14ac:dyDescent="0.25">
      <c r="E941" s="4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F941" s="34"/>
      <c r="AG941" s="34"/>
    </row>
    <row r="942" spans="5:33" ht="15.75" customHeight="1" x14ac:dyDescent="0.25">
      <c r="E942" s="4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F942" s="34"/>
      <c r="AG942" s="34"/>
    </row>
    <row r="943" spans="5:33" ht="15.75" customHeight="1" x14ac:dyDescent="0.25">
      <c r="E943" s="4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4"/>
      <c r="AG943" s="34"/>
    </row>
    <row r="944" spans="5:33" ht="15.75" customHeight="1" x14ac:dyDescent="0.25">
      <c r="E944" s="4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</row>
    <row r="945" spans="5:33" ht="15.75" customHeight="1" x14ac:dyDescent="0.25">
      <c r="E945" s="4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F945" s="34"/>
      <c r="AG945" s="34"/>
    </row>
    <row r="946" spans="5:33" ht="15.75" customHeight="1" x14ac:dyDescent="0.25">
      <c r="E946" s="4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F946" s="34"/>
      <c r="AG946" s="34"/>
    </row>
    <row r="947" spans="5:33" ht="15.75" customHeight="1" x14ac:dyDescent="0.25">
      <c r="E947" s="4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F947" s="34"/>
      <c r="AG947" s="34"/>
    </row>
    <row r="948" spans="5:33" ht="15.75" customHeight="1" x14ac:dyDescent="0.25">
      <c r="E948" s="4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34"/>
    </row>
    <row r="949" spans="5:33" ht="15.75" customHeight="1" x14ac:dyDescent="0.25">
      <c r="E949" s="4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4"/>
      <c r="AG949" s="34"/>
    </row>
    <row r="950" spans="5:33" ht="15.75" customHeight="1" x14ac:dyDescent="0.25">
      <c r="E950" s="4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4"/>
      <c r="AG950" s="34"/>
    </row>
    <row r="951" spans="5:33" ht="15.75" customHeight="1" x14ac:dyDescent="0.25">
      <c r="E951" s="4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F951" s="34"/>
      <c r="AG951" s="34"/>
    </row>
    <row r="952" spans="5:33" ht="15.75" customHeight="1" x14ac:dyDescent="0.25">
      <c r="E952" s="44"/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F952" s="34"/>
      <c r="AG952" s="34"/>
    </row>
    <row r="953" spans="5:33" ht="15.75" customHeight="1" x14ac:dyDescent="0.25">
      <c r="E953" s="44"/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F953" s="34"/>
      <c r="AG953" s="34"/>
    </row>
    <row r="954" spans="5:33" ht="15.75" customHeight="1" x14ac:dyDescent="0.25">
      <c r="E954" s="4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F954" s="34"/>
      <c r="AG954" s="34"/>
    </row>
    <row r="955" spans="5:33" ht="15.75" customHeight="1" x14ac:dyDescent="0.25">
      <c r="E955" s="4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  <c r="AF955" s="34"/>
      <c r="AG955" s="34"/>
    </row>
    <row r="956" spans="5:33" ht="15.75" customHeight="1" x14ac:dyDescent="0.25">
      <c r="E956" s="4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F956" s="34"/>
      <c r="AG956" s="34"/>
    </row>
    <row r="957" spans="5:33" ht="15.75" customHeight="1" x14ac:dyDescent="0.25">
      <c r="E957" s="4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F957" s="34"/>
      <c r="AG957" s="34"/>
    </row>
    <row r="958" spans="5:33" ht="15.75" customHeight="1" x14ac:dyDescent="0.25">
      <c r="E958" s="4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F958" s="34"/>
      <c r="AG958" s="34"/>
    </row>
    <row r="959" spans="5:33" ht="15.75" customHeight="1" x14ac:dyDescent="0.25">
      <c r="E959" s="4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F959" s="34"/>
      <c r="AG959" s="34"/>
    </row>
    <row r="960" spans="5:33" ht="15.75" customHeight="1" x14ac:dyDescent="0.25">
      <c r="E960" s="4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F960" s="34"/>
      <c r="AG960" s="34"/>
    </row>
    <row r="961" spans="5:33" ht="15.75" customHeight="1" x14ac:dyDescent="0.25">
      <c r="E961" s="4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F961" s="34"/>
      <c r="AG961" s="34"/>
    </row>
    <row r="962" spans="5:33" ht="15.75" customHeight="1" x14ac:dyDescent="0.25">
      <c r="E962" s="4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F962" s="34"/>
      <c r="AG962" s="34"/>
    </row>
  </sheetData>
  <mergeCells count="3">
    <mergeCell ref="F2:Q2"/>
    <mergeCell ref="R2:AC2"/>
    <mergeCell ref="AD2:AO2"/>
  </mergeCells>
  <conditionalFormatting sqref="F2:F4">
    <cfRule type="cellIs" dxfId="58" priority="34" operator="equal">
      <formula>"Прогноз"</formula>
    </cfRule>
    <cfRule type="cellIs" dxfId="57" priority="35" operator="equal">
      <formula>"Факт"</formula>
    </cfRule>
  </conditionalFormatting>
  <conditionalFormatting sqref="F79:M79">
    <cfRule type="cellIs" dxfId="56" priority="2" operator="lessThan">
      <formula>0</formula>
    </cfRule>
  </conditionalFormatting>
  <conditionalFormatting sqref="F37:AO37">
    <cfRule type="cellIs" dxfId="55" priority="1" operator="lessThan">
      <formula>0</formula>
    </cfRule>
  </conditionalFormatting>
  <conditionalFormatting sqref="F42:AO42">
    <cfRule type="cellIs" dxfId="54" priority="14" operator="lessThan">
      <formula>0</formula>
    </cfRule>
  </conditionalFormatting>
  <conditionalFormatting sqref="F46:AO46">
    <cfRule type="cellIs" dxfId="53" priority="13" operator="lessThan">
      <formula>0</formula>
    </cfRule>
  </conditionalFormatting>
  <conditionalFormatting sqref="F52:AO52">
    <cfRule type="cellIs" dxfId="52" priority="12" operator="lessThan">
      <formula>0</formula>
    </cfRule>
  </conditionalFormatting>
  <conditionalFormatting sqref="F74:AO74">
    <cfRule type="cellIs" dxfId="51" priority="4" operator="lessThan">
      <formula>0</formula>
    </cfRule>
  </conditionalFormatting>
  <conditionalFormatting sqref="F88:AO88">
    <cfRule type="cellIs" dxfId="50" priority="3" operator="lessThan">
      <formula>0</formula>
    </cfRule>
  </conditionalFormatting>
  <conditionalFormatting sqref="F98:AO99">
    <cfRule type="cellIs" dxfId="49" priority="41" operator="lessThan">
      <formula>0</formula>
    </cfRule>
  </conditionalFormatting>
  <conditionalFormatting sqref="F101:AO101">
    <cfRule type="cellIs" dxfId="48" priority="40" operator="lessThan">
      <formula>0</formula>
    </cfRule>
  </conditionalFormatting>
  <conditionalFormatting sqref="F3:LU3 F4:AO4 AP4:LU5">
    <cfRule type="cellIs" dxfId="47" priority="38" operator="equal">
      <formula>1</formula>
    </cfRule>
    <cfRule type="cellIs" dxfId="46" priority="39" operator="equal">
      <formula>0</formula>
    </cfRule>
  </conditionalFormatting>
  <conditionalFormatting sqref="G3:Q4">
    <cfRule type="cellIs" dxfId="45" priority="36" operator="equal">
      <formula>1</formula>
    </cfRule>
    <cfRule type="cellIs" dxfId="44" priority="37" operator="equal">
      <formula>1</formula>
    </cfRule>
  </conditionalFormatting>
  <conditionalFormatting sqref="G3:LU3 G4:AO4 AP4:LU5">
    <cfRule type="cellIs" dxfId="43" priority="26" operator="equal">
      <formula>"Прогноз"</formula>
    </cfRule>
    <cfRule type="cellIs" dxfId="42" priority="27" operator="equal">
      <formula>"Факт"</formula>
    </cfRule>
  </conditionalFormatting>
  <conditionalFormatting sqref="R2">
    <cfRule type="cellIs" dxfId="41" priority="24" operator="equal">
      <formula>"Прогноз"</formula>
    </cfRule>
    <cfRule type="cellIs" dxfId="40" priority="25" operator="equal">
      <formula>"Факт"</formula>
    </cfRule>
  </conditionalFormatting>
  <conditionalFormatting sqref="S3:AC3">
    <cfRule type="cellIs" dxfId="39" priority="32" operator="equal">
      <formula>1</formula>
    </cfRule>
    <cfRule type="cellIs" dxfId="38" priority="33" operator="equal">
      <formula>1</formula>
    </cfRule>
  </conditionalFormatting>
  <conditionalFormatting sqref="S3:AC4">
    <cfRule type="cellIs" dxfId="37" priority="7" operator="equal">
      <formula>1</formula>
    </cfRule>
    <cfRule type="cellIs" dxfId="36" priority="8" operator="equal">
      <formula>1</formula>
    </cfRule>
  </conditionalFormatting>
  <conditionalFormatting sqref="AD2">
    <cfRule type="cellIs" dxfId="35" priority="9" operator="equal">
      <formula>"Прогноз"</formula>
    </cfRule>
    <cfRule type="cellIs" dxfId="34" priority="10" operator="equal">
      <formula>"Факт"</formula>
    </cfRule>
  </conditionalFormatting>
  <conditionalFormatting sqref="AE3:AO3">
    <cfRule type="cellIs" dxfId="33" priority="18" operator="equal">
      <formula>1</formula>
    </cfRule>
    <cfRule type="cellIs" dxfId="32" priority="19" operator="equal">
      <formula>1</formula>
    </cfRule>
  </conditionalFormatting>
  <conditionalFormatting sqref="AE3:AO4">
    <cfRule type="cellIs" dxfId="31" priority="5" operator="equal">
      <formula>1</formula>
    </cfRule>
    <cfRule type="cellIs" dxfId="30" priority="6" operator="equal">
      <formula>1</formula>
    </cfRule>
  </conditionalFormatting>
  <conditionalFormatting sqref="AE3:LU3 AP4:LU5">
    <cfRule type="cellIs" dxfId="29" priority="28" operator="equal">
      <formula>1</formula>
    </cfRule>
    <cfRule type="cellIs" dxfId="28" priority="29" operator="equal">
      <formula>1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956"/>
  <sheetViews>
    <sheetView zoomScale="80" zoomScaleNormal="80" workbookViewId="0">
      <pane xSplit="3" ySplit="3" topLeftCell="G4" activePane="bottomRight" state="frozen"/>
      <selection pane="topRight" activeCell="D1" sqref="D1"/>
      <selection pane="bottomLeft" activeCell="A4" sqref="A4"/>
      <selection pane="bottomRight" activeCell="G64" sqref="G64"/>
    </sheetView>
  </sheetViews>
  <sheetFormatPr defaultColWidth="14.42578125" defaultRowHeight="15" customHeight="1" x14ac:dyDescent="0.25"/>
  <cols>
    <col min="1" max="1" width="3.85546875" style="18" customWidth="1"/>
    <col min="2" max="2" width="29.5703125" style="18" customWidth="1"/>
    <col min="3" max="3" width="8.7109375" style="18" customWidth="1"/>
    <col min="4" max="4" width="14" style="18" customWidth="1"/>
    <col min="5" max="5" width="15.7109375" style="18" customWidth="1"/>
    <col min="6" max="6" width="15.5703125" style="18" customWidth="1"/>
    <col min="7" max="7" width="16.7109375" style="18" customWidth="1"/>
    <col min="8" max="11" width="12.28515625" style="18" bestFit="1" customWidth="1"/>
    <col min="12" max="12" width="13.85546875" style="18" customWidth="1"/>
    <col min="13" max="13" width="12.28515625" style="18" bestFit="1" customWidth="1"/>
    <col min="14" max="20" width="13.140625" style="18" bestFit="1" customWidth="1"/>
    <col min="21" max="23" width="13.28515625" style="18" bestFit="1" customWidth="1"/>
    <col min="24" max="39" width="14.42578125" style="18" bestFit="1" customWidth="1"/>
    <col min="40" max="76" width="8.7109375" style="18" customWidth="1"/>
    <col min="77" max="77" width="7.28515625" style="18" customWidth="1"/>
    <col min="78" max="16384" width="14.42578125" style="18"/>
  </cols>
  <sheetData>
    <row r="1" spans="1:77" ht="15.75" thickBot="1" x14ac:dyDescent="0.3">
      <c r="A1" s="35"/>
      <c r="B1" s="36" t="s">
        <v>1</v>
      </c>
      <c r="C1" s="36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</row>
    <row r="2" spans="1:77" x14ac:dyDescent="0.25">
      <c r="D2" s="162">
        <v>2024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4"/>
      <c r="P2" s="162">
        <f>D2+1</f>
        <v>2025</v>
      </c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4"/>
      <c r="AB2" s="162">
        <f>P2+1</f>
        <v>2026</v>
      </c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4"/>
    </row>
    <row r="3" spans="1:77" ht="15.75" thickBot="1" x14ac:dyDescent="0.3">
      <c r="A3" s="90"/>
      <c r="B3" s="90"/>
      <c r="C3" s="90"/>
      <c r="D3" s="30" t="s">
        <v>40</v>
      </c>
      <c r="E3" s="30" t="s">
        <v>41</v>
      </c>
      <c r="F3" s="30" t="s">
        <v>42</v>
      </c>
      <c r="G3" s="30" t="s">
        <v>43</v>
      </c>
      <c r="H3" s="30" t="s">
        <v>44</v>
      </c>
      <c r="I3" s="30" t="s">
        <v>45</v>
      </c>
      <c r="J3" s="30" t="s">
        <v>46</v>
      </c>
      <c r="K3" s="30" t="s">
        <v>47</v>
      </c>
      <c r="L3" s="30" t="s">
        <v>48</v>
      </c>
      <c r="M3" s="30" t="s">
        <v>49</v>
      </c>
      <c r="N3" s="30" t="s">
        <v>50</v>
      </c>
      <c r="O3" s="30" t="s">
        <v>51</v>
      </c>
      <c r="P3" s="30" t="s">
        <v>40</v>
      </c>
      <c r="Q3" s="30" t="s">
        <v>41</v>
      </c>
      <c r="R3" s="30" t="s">
        <v>42</v>
      </c>
      <c r="S3" s="30" t="s">
        <v>43</v>
      </c>
      <c r="T3" s="30" t="s">
        <v>44</v>
      </c>
      <c r="U3" s="30" t="s">
        <v>45</v>
      </c>
      <c r="V3" s="30" t="s">
        <v>46</v>
      </c>
      <c r="W3" s="30" t="s">
        <v>47</v>
      </c>
      <c r="X3" s="30" t="s">
        <v>48</v>
      </c>
      <c r="Y3" s="30" t="s">
        <v>49</v>
      </c>
      <c r="Z3" s="30" t="s">
        <v>50</v>
      </c>
      <c r="AA3" s="30" t="s">
        <v>51</v>
      </c>
      <c r="AB3" s="30" t="s">
        <v>40</v>
      </c>
      <c r="AC3" s="30" t="s">
        <v>41</v>
      </c>
      <c r="AD3" s="30" t="s">
        <v>42</v>
      </c>
      <c r="AE3" s="30" t="s">
        <v>43</v>
      </c>
      <c r="AF3" s="30" t="s">
        <v>44</v>
      </c>
      <c r="AG3" s="30" t="s">
        <v>45</v>
      </c>
      <c r="AH3" s="30" t="s">
        <v>46</v>
      </c>
      <c r="AI3" s="30" t="s">
        <v>47</v>
      </c>
      <c r="AJ3" s="30" t="s">
        <v>48</v>
      </c>
      <c r="AK3" s="30" t="s">
        <v>49</v>
      </c>
      <c r="AL3" s="30" t="s">
        <v>50</v>
      </c>
      <c r="AM3" s="30" t="s">
        <v>51</v>
      </c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29"/>
      <c r="BY3" s="88"/>
    </row>
    <row r="4" spans="1:77" x14ac:dyDescent="0.25">
      <c r="A4" s="90"/>
      <c r="B4" s="90"/>
      <c r="C4" s="90"/>
      <c r="D4" s="37">
        <v>2024</v>
      </c>
      <c r="E4" s="37">
        <v>2024</v>
      </c>
      <c r="F4" s="37">
        <v>2024</v>
      </c>
      <c r="G4" s="37">
        <v>2024</v>
      </c>
      <c r="H4" s="37">
        <v>2024</v>
      </c>
      <c r="I4" s="37">
        <v>2024</v>
      </c>
      <c r="J4" s="37">
        <v>2024</v>
      </c>
      <c r="K4" s="37">
        <v>2024</v>
      </c>
      <c r="L4" s="37">
        <v>2024</v>
      </c>
      <c r="M4" s="37">
        <v>2024</v>
      </c>
      <c r="N4" s="37">
        <v>2024</v>
      </c>
      <c r="O4" s="37">
        <v>2024</v>
      </c>
      <c r="P4" s="37">
        <f>D4+1</f>
        <v>2025</v>
      </c>
      <c r="Q4" s="37">
        <f t="shared" ref="Q4:AA4" si="0">E4+1</f>
        <v>2025</v>
      </c>
      <c r="R4" s="37">
        <f t="shared" si="0"/>
        <v>2025</v>
      </c>
      <c r="S4" s="37">
        <f t="shared" si="0"/>
        <v>2025</v>
      </c>
      <c r="T4" s="37">
        <f t="shared" si="0"/>
        <v>2025</v>
      </c>
      <c r="U4" s="37">
        <f t="shared" si="0"/>
        <v>2025</v>
      </c>
      <c r="V4" s="37">
        <f t="shared" si="0"/>
        <v>2025</v>
      </c>
      <c r="W4" s="37">
        <f t="shared" si="0"/>
        <v>2025</v>
      </c>
      <c r="X4" s="37">
        <f t="shared" si="0"/>
        <v>2025</v>
      </c>
      <c r="Y4" s="37">
        <f t="shared" si="0"/>
        <v>2025</v>
      </c>
      <c r="Z4" s="37">
        <f t="shared" si="0"/>
        <v>2025</v>
      </c>
      <c r="AA4" s="37">
        <f t="shared" si="0"/>
        <v>2025</v>
      </c>
      <c r="AB4" s="37">
        <f>P4+1</f>
        <v>2026</v>
      </c>
      <c r="AC4" s="37">
        <f t="shared" ref="AC4:AM4" si="1">Q4+1</f>
        <v>2026</v>
      </c>
      <c r="AD4" s="37">
        <f t="shared" si="1"/>
        <v>2026</v>
      </c>
      <c r="AE4" s="37">
        <f t="shared" si="1"/>
        <v>2026</v>
      </c>
      <c r="AF4" s="37">
        <f t="shared" si="1"/>
        <v>2026</v>
      </c>
      <c r="AG4" s="37">
        <f t="shared" si="1"/>
        <v>2026</v>
      </c>
      <c r="AH4" s="37">
        <f t="shared" si="1"/>
        <v>2026</v>
      </c>
      <c r="AI4" s="37">
        <f t="shared" si="1"/>
        <v>2026</v>
      </c>
      <c r="AJ4" s="37">
        <f t="shared" si="1"/>
        <v>2026</v>
      </c>
      <c r="AK4" s="37">
        <f t="shared" si="1"/>
        <v>2026</v>
      </c>
      <c r="AL4" s="37">
        <f t="shared" si="1"/>
        <v>2026</v>
      </c>
      <c r="AM4" s="37">
        <f t="shared" si="1"/>
        <v>2026</v>
      </c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29"/>
      <c r="BY4" s="88"/>
    </row>
    <row r="5" spans="1:77" x14ac:dyDescent="0.25">
      <c r="A5" s="90"/>
      <c r="B5" s="90"/>
      <c r="C5" s="90"/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</v>
      </c>
      <c r="Q5" s="37">
        <v>2</v>
      </c>
      <c r="R5" s="37">
        <v>3</v>
      </c>
      <c r="S5" s="37">
        <v>4</v>
      </c>
      <c r="T5" s="37">
        <v>5</v>
      </c>
      <c r="U5" s="37">
        <v>6</v>
      </c>
      <c r="V5" s="37">
        <v>7</v>
      </c>
      <c r="W5" s="37">
        <v>8</v>
      </c>
      <c r="X5" s="37">
        <v>9</v>
      </c>
      <c r="Y5" s="37">
        <v>10</v>
      </c>
      <c r="Z5" s="37">
        <v>11</v>
      </c>
      <c r="AA5" s="37">
        <v>12</v>
      </c>
      <c r="AB5" s="37">
        <v>1</v>
      </c>
      <c r="AC5" s="37">
        <v>2</v>
      </c>
      <c r="AD5" s="37">
        <v>3</v>
      </c>
      <c r="AE5" s="37">
        <v>4</v>
      </c>
      <c r="AF5" s="37">
        <v>5</v>
      </c>
      <c r="AG5" s="37">
        <v>6</v>
      </c>
      <c r="AH5" s="37">
        <v>7</v>
      </c>
      <c r="AI5" s="37">
        <v>8</v>
      </c>
      <c r="AJ5" s="37">
        <v>9</v>
      </c>
      <c r="AK5" s="37">
        <v>10</v>
      </c>
      <c r="AL5" s="37">
        <v>11</v>
      </c>
      <c r="AM5" s="37">
        <v>12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29"/>
      <c r="BY5" s="88"/>
    </row>
    <row r="6" spans="1:77" x14ac:dyDescent="0.25">
      <c r="A6" s="90"/>
      <c r="B6" s="90"/>
      <c r="C6" s="90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29"/>
      <c r="BY6" s="88"/>
    </row>
    <row r="7" spans="1:77" x14ac:dyDescent="0.25">
      <c r="A7" s="90"/>
      <c r="B7" s="90" t="s">
        <v>87</v>
      </c>
      <c r="C7" s="90"/>
      <c r="D7" s="91">
        <v>0</v>
      </c>
      <c r="E7" s="91">
        <v>0</v>
      </c>
      <c r="F7" s="91">
        <v>0</v>
      </c>
      <c r="G7" s="91">
        <v>0</v>
      </c>
      <c r="H7" s="91">
        <v>0</v>
      </c>
      <c r="I7" s="91">
        <v>0</v>
      </c>
      <c r="J7" s="91">
        <v>0</v>
      </c>
      <c r="K7" s="91">
        <v>0</v>
      </c>
      <c r="L7" s="91">
        <v>0.2</v>
      </c>
      <c r="M7" s="91">
        <v>0.5</v>
      </c>
      <c r="N7" s="91">
        <v>0.75</v>
      </c>
      <c r="O7" s="91">
        <v>1</v>
      </c>
      <c r="P7" s="91">
        <v>1</v>
      </c>
      <c r="Q7" s="91">
        <v>1</v>
      </c>
      <c r="R7" s="91">
        <v>1</v>
      </c>
      <c r="S7" s="91">
        <v>1</v>
      </c>
      <c r="T7" s="91">
        <v>1</v>
      </c>
      <c r="U7" s="91">
        <v>1</v>
      </c>
      <c r="V7" s="91">
        <v>1</v>
      </c>
      <c r="W7" s="91">
        <v>1</v>
      </c>
      <c r="X7" s="91">
        <v>1</v>
      </c>
      <c r="Y7" s="91">
        <v>1</v>
      </c>
      <c r="Z7" s="91">
        <v>1</v>
      </c>
      <c r="AA7" s="91">
        <v>1</v>
      </c>
      <c r="AB7" s="91">
        <v>1</v>
      </c>
      <c r="AC7" s="91">
        <v>1</v>
      </c>
      <c r="AD7" s="91">
        <v>1</v>
      </c>
      <c r="AE7" s="91">
        <v>1</v>
      </c>
      <c r="AF7" s="91">
        <v>1</v>
      </c>
      <c r="AG7" s="91">
        <v>1</v>
      </c>
      <c r="AH7" s="91">
        <v>1</v>
      </c>
      <c r="AI7" s="91">
        <v>1</v>
      </c>
      <c r="AJ7" s="91">
        <v>1</v>
      </c>
      <c r="AK7" s="91">
        <v>1</v>
      </c>
      <c r="AL7" s="91">
        <v>1</v>
      </c>
      <c r="AM7" s="91">
        <v>1</v>
      </c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29"/>
      <c r="BY7" s="88"/>
    </row>
    <row r="8" spans="1:77" ht="15.75" customHeight="1" x14ac:dyDescent="0.25"/>
    <row r="9" spans="1:77" ht="15.75" customHeight="1" x14ac:dyDescent="0.25">
      <c r="B9" s="12" t="s">
        <v>28</v>
      </c>
      <c r="D9" s="31">
        <v>0</v>
      </c>
      <c r="E9" s="31">
        <f t="shared" ref="E9:AM9" si="2">D12</f>
        <v>20000000</v>
      </c>
      <c r="F9" s="31">
        <f t="shared" si="2"/>
        <v>20000000</v>
      </c>
      <c r="G9" s="31">
        <f t="shared" si="2"/>
        <v>20000000</v>
      </c>
      <c r="H9" s="31">
        <f t="shared" si="2"/>
        <v>20000000</v>
      </c>
      <c r="I9" s="31">
        <f t="shared" si="2"/>
        <v>20000000</v>
      </c>
      <c r="J9" s="31">
        <f t="shared" si="2"/>
        <v>20000000</v>
      </c>
      <c r="K9" s="31">
        <f t="shared" si="2"/>
        <v>20000000</v>
      </c>
      <c r="L9" s="31">
        <f t="shared" si="2"/>
        <v>20000000</v>
      </c>
      <c r="M9" s="31">
        <f t="shared" si="2"/>
        <v>19050000</v>
      </c>
      <c r="N9" s="31">
        <f t="shared" si="2"/>
        <v>15050000</v>
      </c>
      <c r="O9" s="31">
        <f t="shared" si="2"/>
        <v>9050000</v>
      </c>
      <c r="P9" s="31">
        <f t="shared" si="2"/>
        <v>0</v>
      </c>
      <c r="Q9" s="31">
        <f t="shared" si="2"/>
        <v>0</v>
      </c>
      <c r="R9" s="31">
        <f t="shared" si="2"/>
        <v>0</v>
      </c>
      <c r="S9" s="31">
        <f t="shared" si="2"/>
        <v>0</v>
      </c>
      <c r="T9" s="31">
        <f t="shared" si="2"/>
        <v>0</v>
      </c>
      <c r="U9" s="31">
        <f t="shared" si="2"/>
        <v>0</v>
      </c>
      <c r="V9" s="31">
        <f t="shared" si="2"/>
        <v>0</v>
      </c>
      <c r="W9" s="31">
        <f t="shared" si="2"/>
        <v>0</v>
      </c>
      <c r="X9" s="31">
        <f t="shared" si="2"/>
        <v>0</v>
      </c>
      <c r="Y9" s="31">
        <f t="shared" si="2"/>
        <v>0</v>
      </c>
      <c r="Z9" s="31">
        <f t="shared" si="2"/>
        <v>0</v>
      </c>
      <c r="AA9" s="31">
        <f t="shared" si="2"/>
        <v>0</v>
      </c>
      <c r="AB9" s="31">
        <f t="shared" si="2"/>
        <v>0</v>
      </c>
      <c r="AC9" s="31">
        <f t="shared" si="2"/>
        <v>0</v>
      </c>
      <c r="AD9" s="31">
        <f t="shared" si="2"/>
        <v>0</v>
      </c>
      <c r="AE9" s="31">
        <f t="shared" si="2"/>
        <v>0</v>
      </c>
      <c r="AF9" s="31">
        <f t="shared" si="2"/>
        <v>0</v>
      </c>
      <c r="AG9" s="31">
        <f t="shared" si="2"/>
        <v>0</v>
      </c>
      <c r="AH9" s="31">
        <f t="shared" si="2"/>
        <v>0</v>
      </c>
      <c r="AI9" s="31">
        <f t="shared" si="2"/>
        <v>0</v>
      </c>
      <c r="AJ9" s="31">
        <f t="shared" si="2"/>
        <v>0</v>
      </c>
      <c r="AK9" s="31">
        <f t="shared" si="2"/>
        <v>0</v>
      </c>
      <c r="AL9" s="31">
        <f t="shared" si="2"/>
        <v>0</v>
      </c>
      <c r="AM9" s="31">
        <f t="shared" si="2"/>
        <v>0</v>
      </c>
    </row>
    <row r="10" spans="1:77" ht="15.75" customHeight="1" x14ac:dyDescent="0.25">
      <c r="B10" s="18" t="s">
        <v>19</v>
      </c>
      <c r="D10" s="33">
        <f>Финмодель!F83</f>
        <v>20000000</v>
      </c>
      <c r="E10" s="33">
        <f>Финмодель!G83</f>
        <v>0</v>
      </c>
      <c r="F10" s="33">
        <f>Финмодель!H83</f>
        <v>0</v>
      </c>
      <c r="G10" s="33">
        <f>Финмодель!I83</f>
        <v>0</v>
      </c>
      <c r="H10" s="33">
        <f>Финмодель!J83</f>
        <v>0</v>
      </c>
      <c r="I10" s="33">
        <f>Финмодель!K83</f>
        <v>0</v>
      </c>
      <c r="J10" s="33">
        <f>Финмодель!L83</f>
        <v>0</v>
      </c>
      <c r="K10" s="33">
        <f>Финмодель!M83</f>
        <v>0</v>
      </c>
      <c r="L10" s="33">
        <f>Финмодель!N83</f>
        <v>0</v>
      </c>
      <c r="M10" s="33">
        <f>Финмодель!O83</f>
        <v>0</v>
      </c>
      <c r="N10" s="33">
        <f>Финмодель!P83</f>
        <v>0</v>
      </c>
      <c r="O10" s="33">
        <f>Финмодель!Q83</f>
        <v>0</v>
      </c>
      <c r="P10" s="33">
        <f>Финмодель!R83</f>
        <v>0</v>
      </c>
      <c r="Q10" s="33">
        <f>Финмодель!S83</f>
        <v>0</v>
      </c>
      <c r="R10" s="33">
        <f>Финмодель!T83</f>
        <v>0</v>
      </c>
      <c r="S10" s="33">
        <f>Финмодель!U83</f>
        <v>0</v>
      </c>
      <c r="T10" s="33">
        <f>Финмодель!V83</f>
        <v>0</v>
      </c>
      <c r="U10" s="33">
        <f>Финмодель!W83</f>
        <v>0</v>
      </c>
      <c r="V10" s="33">
        <f>Финмодель!X83</f>
        <v>0</v>
      </c>
      <c r="W10" s="33">
        <f>Финмодель!Y83</f>
        <v>0</v>
      </c>
      <c r="X10" s="33">
        <f>Финмодель!Z83</f>
        <v>0</v>
      </c>
      <c r="Y10" s="33">
        <f>Финмодель!AA83</f>
        <v>0</v>
      </c>
      <c r="Z10" s="33">
        <f>Финмодель!AB83</f>
        <v>0</v>
      </c>
      <c r="AA10" s="33">
        <f>Финмодель!AC83</f>
        <v>0</v>
      </c>
      <c r="AB10" s="33">
        <f>Финмодель!AD83</f>
        <v>0</v>
      </c>
      <c r="AC10" s="33">
        <f>Финмодель!AE83</f>
        <v>0</v>
      </c>
      <c r="AD10" s="33">
        <f>Финмодель!AF83</f>
        <v>0</v>
      </c>
      <c r="AE10" s="33">
        <f>Финмодель!AG83</f>
        <v>0</v>
      </c>
      <c r="AF10" s="33">
        <f>Финмодель!AH83</f>
        <v>0</v>
      </c>
      <c r="AG10" s="33">
        <f>Финмодель!AI83</f>
        <v>0</v>
      </c>
      <c r="AH10" s="33">
        <f>Финмодель!AJ83</f>
        <v>0</v>
      </c>
      <c r="AI10" s="33">
        <f>Финмодель!AK83</f>
        <v>0</v>
      </c>
      <c r="AJ10" s="33">
        <f>Финмодель!AL83</f>
        <v>0</v>
      </c>
      <c r="AK10" s="33">
        <f>Финмодель!AM83</f>
        <v>0</v>
      </c>
      <c r="AL10" s="33">
        <f>Финмодель!AN83</f>
        <v>0</v>
      </c>
      <c r="AM10" s="33">
        <f>Финмодель!AO83</f>
        <v>0</v>
      </c>
    </row>
    <row r="11" spans="1:77" ht="15.75" customHeight="1" x14ac:dyDescent="0.25">
      <c r="B11" s="18" t="s">
        <v>20</v>
      </c>
      <c r="D11" s="33">
        <f>Финмодель!F84</f>
        <v>0</v>
      </c>
      <c r="E11" s="33">
        <f>Финмодель!G84</f>
        <v>0</v>
      </c>
      <c r="F11" s="33">
        <f>Финмодель!H84</f>
        <v>0</v>
      </c>
      <c r="G11" s="33">
        <f>Финмодель!I84</f>
        <v>0</v>
      </c>
      <c r="H11" s="33">
        <f>Финмодель!J84</f>
        <v>0</v>
      </c>
      <c r="I11" s="33">
        <f>Финмодель!K84</f>
        <v>0</v>
      </c>
      <c r="J11" s="33">
        <f>Финмодель!L84</f>
        <v>0</v>
      </c>
      <c r="K11" s="33">
        <f>Финмодель!M84</f>
        <v>0</v>
      </c>
      <c r="L11" s="33">
        <f>Финмодель!N84</f>
        <v>-950000</v>
      </c>
      <c r="M11" s="33">
        <f>Финмодель!O84</f>
        <v>-4000000</v>
      </c>
      <c r="N11" s="33">
        <f>Финмодель!P84</f>
        <v>-6000000</v>
      </c>
      <c r="O11" s="33">
        <f>Финмодель!Q84</f>
        <v>-9050000</v>
      </c>
      <c r="P11" s="33">
        <f>Финмодель!R84</f>
        <v>0</v>
      </c>
      <c r="Q11" s="33">
        <f>Финмодель!S84</f>
        <v>0</v>
      </c>
      <c r="R11" s="33">
        <f>Финмодель!T84</f>
        <v>0</v>
      </c>
      <c r="S11" s="33">
        <f>Финмодель!U84</f>
        <v>0</v>
      </c>
      <c r="T11" s="33">
        <f>Финмодель!V84</f>
        <v>0</v>
      </c>
      <c r="U11" s="33">
        <f>Финмодель!W84</f>
        <v>0</v>
      </c>
      <c r="V11" s="33">
        <f>Финмодель!X84</f>
        <v>0</v>
      </c>
      <c r="W11" s="33">
        <f>Финмодель!Y84</f>
        <v>0</v>
      </c>
      <c r="X11" s="33">
        <f>Финмодель!Z84</f>
        <v>0</v>
      </c>
      <c r="Y11" s="33">
        <f>Финмодель!AA84</f>
        <v>0</v>
      </c>
      <c r="Z11" s="33">
        <f>Финмодель!AB84</f>
        <v>0</v>
      </c>
      <c r="AA11" s="33">
        <f>Финмодель!AC84</f>
        <v>0</v>
      </c>
      <c r="AB11" s="33">
        <f>Финмодель!AD84</f>
        <v>0</v>
      </c>
      <c r="AC11" s="33">
        <f>Финмодель!AE84</f>
        <v>0</v>
      </c>
      <c r="AD11" s="33">
        <f>Финмодель!AF84</f>
        <v>0</v>
      </c>
      <c r="AE11" s="33">
        <f>Финмодель!AG84</f>
        <v>0</v>
      </c>
      <c r="AF11" s="33">
        <f>Финмодель!AH84</f>
        <v>0</v>
      </c>
      <c r="AG11" s="33">
        <f>Финмодель!AI84</f>
        <v>0</v>
      </c>
      <c r="AH11" s="33">
        <f>Финмодель!AJ84</f>
        <v>0</v>
      </c>
      <c r="AI11" s="33">
        <f>Финмодель!AK84</f>
        <v>0</v>
      </c>
      <c r="AJ11" s="33">
        <f>Финмодель!AL84</f>
        <v>0</v>
      </c>
      <c r="AK11" s="33">
        <f>Финмодель!AM84</f>
        <v>0</v>
      </c>
      <c r="AL11" s="33">
        <f>Финмодель!AN84</f>
        <v>0</v>
      </c>
      <c r="AM11" s="33">
        <f>Финмодель!AO84</f>
        <v>0</v>
      </c>
    </row>
    <row r="12" spans="1:77" ht="15.75" customHeight="1" x14ac:dyDescent="0.25">
      <c r="B12" s="12" t="s">
        <v>29</v>
      </c>
      <c r="D12" s="31">
        <f t="shared" ref="D12:AM12" si="3">SUM(D9:D11)</f>
        <v>20000000</v>
      </c>
      <c r="E12" s="31">
        <f t="shared" si="3"/>
        <v>20000000</v>
      </c>
      <c r="F12" s="31">
        <f t="shared" si="3"/>
        <v>20000000</v>
      </c>
      <c r="G12" s="31">
        <f t="shared" si="3"/>
        <v>20000000</v>
      </c>
      <c r="H12" s="31">
        <f t="shared" si="3"/>
        <v>20000000</v>
      </c>
      <c r="I12" s="31">
        <f t="shared" si="3"/>
        <v>20000000</v>
      </c>
      <c r="J12" s="31">
        <f t="shared" si="3"/>
        <v>20000000</v>
      </c>
      <c r="K12" s="31">
        <f t="shared" si="3"/>
        <v>20000000</v>
      </c>
      <c r="L12" s="31">
        <f t="shared" si="3"/>
        <v>19050000</v>
      </c>
      <c r="M12" s="31">
        <f t="shared" si="3"/>
        <v>15050000</v>
      </c>
      <c r="N12" s="31">
        <f t="shared" si="3"/>
        <v>9050000</v>
      </c>
      <c r="O12" s="31">
        <f t="shared" si="3"/>
        <v>0</v>
      </c>
      <c r="P12" s="31">
        <f t="shared" si="3"/>
        <v>0</v>
      </c>
      <c r="Q12" s="31">
        <f t="shared" si="3"/>
        <v>0</v>
      </c>
      <c r="R12" s="31">
        <f t="shared" si="3"/>
        <v>0</v>
      </c>
      <c r="S12" s="31">
        <f t="shared" si="3"/>
        <v>0</v>
      </c>
      <c r="T12" s="31">
        <f t="shared" si="3"/>
        <v>0</v>
      </c>
      <c r="U12" s="31">
        <f t="shared" si="3"/>
        <v>0</v>
      </c>
      <c r="V12" s="31">
        <f t="shared" si="3"/>
        <v>0</v>
      </c>
      <c r="W12" s="31">
        <f t="shared" si="3"/>
        <v>0</v>
      </c>
      <c r="X12" s="31">
        <f t="shared" si="3"/>
        <v>0</v>
      </c>
      <c r="Y12" s="31">
        <f t="shared" si="3"/>
        <v>0</v>
      </c>
      <c r="Z12" s="31">
        <f t="shared" si="3"/>
        <v>0</v>
      </c>
      <c r="AA12" s="31">
        <f t="shared" si="3"/>
        <v>0</v>
      </c>
      <c r="AB12" s="31">
        <f t="shared" si="3"/>
        <v>0</v>
      </c>
      <c r="AC12" s="31">
        <f t="shared" si="3"/>
        <v>0</v>
      </c>
      <c r="AD12" s="31">
        <f t="shared" si="3"/>
        <v>0</v>
      </c>
      <c r="AE12" s="31">
        <f t="shared" si="3"/>
        <v>0</v>
      </c>
      <c r="AF12" s="31">
        <f t="shared" si="3"/>
        <v>0</v>
      </c>
      <c r="AG12" s="31">
        <f t="shared" si="3"/>
        <v>0</v>
      </c>
      <c r="AH12" s="31">
        <f t="shared" si="3"/>
        <v>0</v>
      </c>
      <c r="AI12" s="31">
        <f t="shared" si="3"/>
        <v>0</v>
      </c>
      <c r="AJ12" s="31">
        <f t="shared" si="3"/>
        <v>0</v>
      </c>
      <c r="AK12" s="31">
        <f t="shared" si="3"/>
        <v>0</v>
      </c>
      <c r="AL12" s="31">
        <f t="shared" si="3"/>
        <v>0</v>
      </c>
      <c r="AM12" s="31">
        <f t="shared" si="3"/>
        <v>0</v>
      </c>
    </row>
    <row r="13" spans="1:77" ht="15.75" customHeight="1" x14ac:dyDescent="0.25"/>
    <row r="14" spans="1:77" ht="15.75" customHeight="1" x14ac:dyDescent="0.25">
      <c r="B14" s="12" t="s">
        <v>30</v>
      </c>
      <c r="D14" s="33">
        <f>-('всп расчеты'!D9+'всп расчеты'!D12)/2*'исх данные'!$D$41/12</f>
        <v>-833333.33333333337</v>
      </c>
      <c r="E14" s="33">
        <f>-('всп расчеты'!E9+'всп расчеты'!E12)/2*'исх данные'!$D$41/12</f>
        <v>-1666666.6666666667</v>
      </c>
      <c r="F14" s="33">
        <f>-('всп расчеты'!F9+'всп расчеты'!F12)/2*'исх данные'!$D$41/12</f>
        <v>-1666666.6666666667</v>
      </c>
      <c r="G14" s="33">
        <f>-('всп расчеты'!G9+'всп расчеты'!G12)/2*'исх данные'!$D$41/12</f>
        <v>-1666666.6666666667</v>
      </c>
      <c r="H14" s="33">
        <f>-('всп расчеты'!H9+'всп расчеты'!H12)/2*'исх данные'!$D$41/12</f>
        <v>-1666666.6666666667</v>
      </c>
      <c r="I14" s="33">
        <f>-('всп расчеты'!I9+'всп расчеты'!I12)/2*'исх данные'!$D$41/12</f>
        <v>-1666666.6666666667</v>
      </c>
      <c r="J14" s="33">
        <f>-('всп расчеты'!J9+'всп расчеты'!J12)/2*'исх данные'!$D$41/12</f>
        <v>-1666666.6666666667</v>
      </c>
      <c r="K14" s="33">
        <f>-('всп расчеты'!K9+'всп расчеты'!K12)/2*'исх данные'!$D$41/12</f>
        <v>-1666666.6666666667</v>
      </c>
      <c r="L14" s="33">
        <f>-('всп расчеты'!L9+'всп расчеты'!L12)/2*'исх данные'!$D$41/12</f>
        <v>-1627083.3333333333</v>
      </c>
      <c r="M14" s="33">
        <f>-('всп расчеты'!M9+'всп расчеты'!M12)/2*'исх данные'!$D$41/12</f>
        <v>-1420833.3333333333</v>
      </c>
      <c r="N14" s="33">
        <f>-('всп расчеты'!N9+'всп расчеты'!N12)/2*'исх данные'!$D$41/12</f>
        <v>-1004166.6666666666</v>
      </c>
      <c r="O14" s="33">
        <f>-('всп расчеты'!O9+'всп расчеты'!O12)/2*'исх данные'!$D$41/12</f>
        <v>-377083.33333333331</v>
      </c>
      <c r="P14" s="33">
        <f>-('всп расчеты'!P9+'всп расчеты'!P12)/2*'исх данные'!$D$41/12</f>
        <v>0</v>
      </c>
      <c r="Q14" s="33">
        <f>-('всп расчеты'!Q9+'всп расчеты'!Q12)/2*'исх данные'!$D$41/12</f>
        <v>0</v>
      </c>
      <c r="R14" s="33">
        <f>-('всп расчеты'!R9+'всп расчеты'!R12)/2*'исх данные'!$D$41/12</f>
        <v>0</v>
      </c>
      <c r="S14" s="33">
        <f>-('всп расчеты'!S9+'всп расчеты'!S12)/2*'исх данные'!$D$41/12</f>
        <v>0</v>
      </c>
      <c r="T14" s="33">
        <f>-('всп расчеты'!T9+'всп расчеты'!T12)/2*'исх данные'!$D$41/12</f>
        <v>0</v>
      </c>
      <c r="U14" s="33">
        <f>-('всп расчеты'!U9+'всп расчеты'!U12)/2*'исх данные'!$D$41/12</f>
        <v>0</v>
      </c>
      <c r="V14" s="33">
        <f>-('всп расчеты'!V9+'всп расчеты'!V12)/2*'исх данные'!$D$41/12</f>
        <v>0</v>
      </c>
      <c r="W14" s="33">
        <f>-('всп расчеты'!W9+'всп расчеты'!W12)/2*'исх данные'!$D$41/12</f>
        <v>0</v>
      </c>
      <c r="X14" s="33">
        <f>-('всп расчеты'!X9+'всп расчеты'!X12)/2*'исх данные'!$D$41/12</f>
        <v>0</v>
      </c>
      <c r="Y14" s="33">
        <f>-('всп расчеты'!Y9+'всп расчеты'!Y12)/2*'исх данные'!$D$41/12</f>
        <v>0</v>
      </c>
      <c r="Z14" s="33">
        <f>-('всп расчеты'!Z9+'всп расчеты'!Z12)/2*'исх данные'!$D$41/12</f>
        <v>0</v>
      </c>
      <c r="AA14" s="33">
        <f>-('всп расчеты'!AA9+'всп расчеты'!AA12)/2*'исх данные'!$D$41/12</f>
        <v>0</v>
      </c>
      <c r="AB14" s="33">
        <f>-('всп расчеты'!AB9+'всп расчеты'!AB12)/2*'исх данные'!$D$41/12</f>
        <v>0</v>
      </c>
      <c r="AC14" s="33">
        <f>-('всп расчеты'!AC9+'всп расчеты'!AC12)/2*'исх данные'!$D$41/12</f>
        <v>0</v>
      </c>
      <c r="AD14" s="33">
        <f>-('всп расчеты'!AD9+'всп расчеты'!AD12)/2*'исх данные'!$D$41/12</f>
        <v>0</v>
      </c>
      <c r="AE14" s="33">
        <f>-('всп расчеты'!AE9+'всп расчеты'!AE12)/2*'исх данные'!$D$41/12</f>
        <v>0</v>
      </c>
      <c r="AF14" s="33">
        <f>-('всп расчеты'!AF9+'всп расчеты'!AF12)/2*'исх данные'!$D$41/12</f>
        <v>0</v>
      </c>
      <c r="AG14" s="13">
        <f>-('всп расчеты'!AG9+'всп расчеты'!AG12)/2*'исх данные'!$D$39/12</f>
        <v>0</v>
      </c>
      <c r="AH14" s="13">
        <f>-('всп расчеты'!AH9+'всп расчеты'!AH12)/2*'исх данные'!$D$39/12</f>
        <v>0</v>
      </c>
      <c r="AI14" s="13">
        <f>-('всп расчеты'!AI9+'всп расчеты'!AI12)/2*'исх данные'!$D$39/12</f>
        <v>0</v>
      </c>
      <c r="AJ14" s="13">
        <f>-('всп расчеты'!AJ9+'всп расчеты'!AJ12)/2*'исх данные'!$D$39/12</f>
        <v>0</v>
      </c>
      <c r="AK14" s="13">
        <f>-('всп расчеты'!AK9+'всп расчеты'!AK12)/2*'исх данные'!$D$39/12</f>
        <v>0</v>
      </c>
      <c r="AL14" s="13">
        <f>-('всп расчеты'!AL9+'всп расчеты'!AL12)/2*'исх данные'!$D$39/12</f>
        <v>0</v>
      </c>
      <c r="AM14" s="13">
        <f>-('всп расчеты'!AM9+'всп расчеты'!AM12)/2*'исх данные'!$D$39/12</f>
        <v>0</v>
      </c>
    </row>
    <row r="15" spans="1:77" ht="15.75" customHeight="1" x14ac:dyDescent="0.25">
      <c r="B15" s="12"/>
      <c r="D15" s="133"/>
      <c r="E15" s="138">
        <f>E14+D14</f>
        <v>-2500000</v>
      </c>
      <c r="F15" s="138">
        <f>F14+E15</f>
        <v>-4166666.666666667</v>
      </c>
      <c r="G15" s="138">
        <f t="shared" ref="G15:M15" si="4">G14+F15</f>
        <v>-5833333.333333334</v>
      </c>
      <c r="H15" s="138">
        <f t="shared" si="4"/>
        <v>-7500000.0000000009</v>
      </c>
      <c r="I15" s="138">
        <f t="shared" si="4"/>
        <v>-9166666.6666666679</v>
      </c>
      <c r="J15" s="138">
        <f t="shared" si="4"/>
        <v>-10833333.333333334</v>
      </c>
      <c r="K15" s="138">
        <f t="shared" si="4"/>
        <v>-12500000</v>
      </c>
      <c r="L15" s="138">
        <f t="shared" si="4"/>
        <v>-14127083.333333334</v>
      </c>
      <c r="M15" s="138">
        <f t="shared" si="4"/>
        <v>-15547916.666666668</v>
      </c>
      <c r="N15" s="138">
        <f t="shared" ref="N15" si="5">N14+M15</f>
        <v>-16552083.333333334</v>
      </c>
      <c r="O15" s="138">
        <f t="shared" ref="O15" si="6">O14+N15</f>
        <v>-16929166.666666668</v>
      </c>
      <c r="P15" s="138">
        <f t="shared" ref="P15" si="7">P14+O15</f>
        <v>-16929166.666666668</v>
      </c>
      <c r="Q15" s="138">
        <f t="shared" ref="Q15" si="8">Q14+P15</f>
        <v>-16929166.666666668</v>
      </c>
      <c r="R15" s="138">
        <f t="shared" ref="R15" si="9">R14+Q15</f>
        <v>-16929166.666666668</v>
      </c>
      <c r="S15" s="138">
        <f t="shared" ref="S15" si="10">S14+R15</f>
        <v>-16929166.666666668</v>
      </c>
      <c r="T15" s="138">
        <f t="shared" ref="T15" si="11">T14+S15</f>
        <v>-16929166.666666668</v>
      </c>
      <c r="U15" s="138">
        <f t="shared" ref="U15" si="12">U14+T15</f>
        <v>-16929166.666666668</v>
      </c>
      <c r="V15" s="138">
        <f t="shared" ref="V15" si="13">V14+U15</f>
        <v>-16929166.666666668</v>
      </c>
      <c r="W15" s="138">
        <f t="shared" ref="W15" si="14">W14+V15</f>
        <v>-16929166.666666668</v>
      </c>
      <c r="X15" s="138">
        <f t="shared" ref="X15" si="15">X14+W15</f>
        <v>-16929166.666666668</v>
      </c>
      <c r="Y15" s="138">
        <f t="shared" ref="Y15" si="16">Y14+X15</f>
        <v>-16929166.666666668</v>
      </c>
      <c r="Z15" s="138">
        <f t="shared" ref="Z15" si="17">Z14+Y15</f>
        <v>-16929166.666666668</v>
      </c>
      <c r="AA15" s="138">
        <f t="shared" ref="AA15" si="18">AA14+Z15</f>
        <v>-16929166.666666668</v>
      </c>
      <c r="AB15" s="138">
        <f t="shared" ref="AB15" si="19">AB14+AA15</f>
        <v>-16929166.666666668</v>
      </c>
      <c r="AC15" s="138">
        <f t="shared" ref="AC15" si="20">AC14+AB15</f>
        <v>-16929166.666666668</v>
      </c>
      <c r="AD15" s="133"/>
      <c r="AE15" s="133"/>
      <c r="AF15" s="133"/>
      <c r="AG15" s="134"/>
      <c r="AH15" s="134"/>
      <c r="AI15" s="134"/>
      <c r="AJ15" s="134"/>
      <c r="AK15" s="134"/>
      <c r="AL15" s="134"/>
      <c r="AM15" s="134"/>
    </row>
    <row r="16" spans="1:77" ht="15.75" customHeight="1" x14ac:dyDescent="0.25">
      <c r="B16" s="12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4"/>
      <c r="AH16" s="134"/>
      <c r="AI16" s="134"/>
      <c r="AJ16" s="134"/>
      <c r="AK16" s="134"/>
      <c r="AL16" s="134"/>
      <c r="AM16" s="134"/>
    </row>
    <row r="17" spans="2:39" ht="15.75" customHeight="1" x14ac:dyDescent="0.25">
      <c r="B17" s="12" t="s">
        <v>128</v>
      </c>
      <c r="D17" s="133"/>
      <c r="E17" s="133"/>
      <c r="F17" s="133"/>
      <c r="G17" s="133"/>
      <c r="H17" s="133"/>
      <c r="I17" s="133"/>
      <c r="J17" s="150"/>
      <c r="K17" s="150"/>
      <c r="L17" s="137">
        <v>-260000</v>
      </c>
      <c r="M17" s="137">
        <v>-650000</v>
      </c>
      <c r="N17" s="137">
        <v>-1330000</v>
      </c>
      <c r="O17" s="137">
        <v>-800000</v>
      </c>
      <c r="P17" s="137">
        <v>-8000000</v>
      </c>
      <c r="Q17" s="137">
        <v>-5889167</v>
      </c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4"/>
      <c r="AH17" s="134"/>
      <c r="AI17" s="134"/>
      <c r="AJ17" s="134"/>
      <c r="AK17" s="134"/>
      <c r="AL17" s="134"/>
      <c r="AM17" s="134"/>
    </row>
    <row r="18" spans="2:39" ht="15.75" customHeight="1" x14ac:dyDescent="0.25">
      <c r="B18" s="12" t="s">
        <v>129</v>
      </c>
      <c r="J18" s="135">
        <f>J15-SUM($D$17:J17)</f>
        <v>-10833333.333333334</v>
      </c>
      <c r="K18" s="135">
        <f>K15-SUM($D$17:K17)</f>
        <v>-12500000</v>
      </c>
      <c r="L18" s="135">
        <f>L15-SUM($D$17:L17)</f>
        <v>-13867083.333333334</v>
      </c>
      <c r="M18" s="135">
        <f>M15-SUM($D$17:M17)</f>
        <v>-14637916.666666668</v>
      </c>
      <c r="N18" s="135">
        <f>N15-SUM($D$17:N17)</f>
        <v>-14312083.333333334</v>
      </c>
      <c r="O18" s="135">
        <f>O15-SUM($D$17:O17)</f>
        <v>-13889166.666666668</v>
      </c>
      <c r="P18" s="135">
        <f>P15-SUM($D$17:P17)</f>
        <v>-5889166.6666666679</v>
      </c>
      <c r="Q18" s="135">
        <f>Q15-SUM($D$17:Q17)</f>
        <v>0.3333333320915699</v>
      </c>
      <c r="R18" s="135">
        <f>R15-SUM($D$17:R17)</f>
        <v>0.3333333320915699</v>
      </c>
    </row>
    <row r="19" spans="2:39" ht="15.75" customHeight="1" x14ac:dyDescent="0.25"/>
    <row r="20" spans="2:39" ht="15.75" customHeight="1" x14ac:dyDescent="0.25">
      <c r="B20" s="100" t="s">
        <v>91</v>
      </c>
      <c r="D20" s="18">
        <f>IF(Финмодель!F52&gt;-SUM(Финмодель!$F$79:$AO$79),0,1)</f>
        <v>1</v>
      </c>
      <c r="E20" s="18">
        <f>IF(Финмодель!G52&gt;-SUM(Финмодель!$F$79:$AO$79),0,1)</f>
        <v>1</v>
      </c>
      <c r="F20" s="18">
        <f>IF(Финмодель!H52&gt;-SUM(Финмодель!$F$79:$AO$79),0,1)</f>
        <v>1</v>
      </c>
      <c r="G20" s="18">
        <f>IF(Финмодель!I52&gt;-SUM(Финмодель!$F$79:$AO$79),0,1)</f>
        <v>1</v>
      </c>
      <c r="H20" s="18">
        <f>IF(Финмодель!J52&gt;-SUM(Финмодель!$F$79:$AO$79),0,1)</f>
        <v>1</v>
      </c>
      <c r="I20" s="18">
        <f>IF(Финмодель!K52&gt;-SUM(Финмодель!$F$79:$AO$79),0,1)</f>
        <v>1</v>
      </c>
      <c r="J20" s="18">
        <f>IF(Финмодель!L52&gt;-SUM(Финмодель!$F$79:$AO$79),0,1)</f>
        <v>1</v>
      </c>
      <c r="K20" s="18">
        <f>IF(Финмодель!M52&gt;-SUM(Финмодель!$F$79:$AO$79),0,1)</f>
        <v>1</v>
      </c>
      <c r="L20" s="18">
        <f>IF(Финмодель!N52&gt;-SUM(Финмодель!$F$79:$AO$79),0,1)</f>
        <v>1</v>
      </c>
      <c r="M20" s="18">
        <f>IF(Финмодель!O52&gt;-SUM(Финмодель!$F$79:$AO$79),0,1)</f>
        <v>1</v>
      </c>
      <c r="N20" s="18">
        <f>IF(Финмодель!P52&gt;-SUM(Финмодель!$F$79:$AO$79),0,1)</f>
        <v>1</v>
      </c>
      <c r="O20" s="18">
        <f>IF(Финмодель!Q52&gt;-SUM(Финмодель!$F$79:$AO$79),0,1)</f>
        <v>1</v>
      </c>
      <c r="P20" s="18">
        <f>IF(Финмодель!R52&gt;-SUM(Финмодель!$F$79:$AO$79),0,1)</f>
        <v>1</v>
      </c>
      <c r="Q20" s="18">
        <f>IF(Финмодель!S52&gt;-SUM(Финмодель!$F$79:$AO$79),0,1)</f>
        <v>0</v>
      </c>
      <c r="R20" s="18">
        <f>IF(Финмодель!T52&gt;-SUM(Финмодель!$F$79:$AO$79),0,1)</f>
        <v>0</v>
      </c>
      <c r="S20" s="18">
        <f>IF(Финмодель!U52&gt;-SUM(Финмодель!$F$79:$AO$79),0,1)</f>
        <v>0</v>
      </c>
      <c r="T20" s="18">
        <f>IF(Финмодель!V52&gt;-SUM(Финмодель!$F$79:$AO$79),0,1)</f>
        <v>0</v>
      </c>
      <c r="U20" s="18">
        <f>IF(Финмодель!W52&gt;-SUM(Финмодель!$F$79:$AO$79),0,1)</f>
        <v>0</v>
      </c>
      <c r="V20" s="18">
        <f>IF(Финмодель!X52&gt;-SUM(Финмодель!$F$79:$AO$79),0,1)</f>
        <v>0</v>
      </c>
      <c r="W20" s="18">
        <f>IF(Финмодель!Y52&gt;-SUM(Финмодель!$F$79:$AO$79),0,1)</f>
        <v>0</v>
      </c>
      <c r="X20" s="18">
        <f>IF(Финмодель!Z52&gt;-SUM(Финмодель!$F$79:$AO$79),0,1)</f>
        <v>0</v>
      </c>
      <c r="Y20" s="18">
        <f>IF(Финмодель!AA52&gt;-SUM(Финмодель!$F$79:$AO$79),0,1)</f>
        <v>0</v>
      </c>
      <c r="Z20" s="18">
        <f>IF(Финмодель!AB52&gt;-SUM(Финмодель!$F$79:$AO$79),0,1)</f>
        <v>0</v>
      </c>
      <c r="AA20" s="18">
        <f>IF(Финмодель!AC52&gt;-SUM(Финмодель!$F$79:$AO$79),0,1)</f>
        <v>0</v>
      </c>
      <c r="AB20" s="18">
        <f>IF(Финмодель!AD52&gt;-SUM(Финмодель!$F$79:$AO$79),0,1)</f>
        <v>0</v>
      </c>
      <c r="AC20" s="18">
        <f>IF(Финмодель!AE52&gt;-SUM(Финмодель!$F$79:$AO$79),0,1)</f>
        <v>0</v>
      </c>
      <c r="AD20" s="18">
        <f>IF(Финмодель!AF52&gt;-SUM(Финмодель!$F$79:$AO$79),0,1)</f>
        <v>0</v>
      </c>
      <c r="AE20" s="18">
        <f>IF(Финмодель!AG52&gt;-SUM(Финмодель!$F$79:$AO$79),0,1)</f>
        <v>0</v>
      </c>
      <c r="AF20" s="18">
        <f>IF(Финмодель!AH52&gt;-SUM(Финмодель!$F$79:$AO$79),0,1)</f>
        <v>0</v>
      </c>
      <c r="AG20" s="18">
        <f>IF(Финмодель!AI52&gt;-SUM(Финмодель!$F$79:$AO$79),0,1)</f>
        <v>0</v>
      </c>
      <c r="AH20" s="18">
        <f>IF(Финмодель!AJ52&gt;-SUM(Финмодель!$F$79:$AO$79),0,1)</f>
        <v>0</v>
      </c>
      <c r="AI20" s="18">
        <f>IF(Финмодель!AK52&gt;-SUM(Финмодель!$F$79:$AO$79),0,1)</f>
        <v>0</v>
      </c>
      <c r="AJ20" s="18">
        <f>IF(Финмодель!AL52&gt;-SUM(Финмодель!$F$79:$AO$79),0,1)</f>
        <v>0</v>
      </c>
      <c r="AK20" s="18">
        <f>IF(Финмодель!AM52&gt;-SUM(Финмодель!$F$79:$AO$79),0,1)</f>
        <v>0</v>
      </c>
      <c r="AL20" s="18">
        <f>IF(Финмодель!AN52&gt;-SUM(Финмодель!$F$79:$AO$79),0,1)</f>
        <v>0</v>
      </c>
      <c r="AM20" s="18">
        <f>IF(Финмодель!AO52&gt;-SUM(Финмодель!$F$79:$AO$79),0,1)</f>
        <v>0</v>
      </c>
    </row>
    <row r="21" spans="2:39" ht="15.75" customHeight="1" x14ac:dyDescent="0.25"/>
    <row r="22" spans="2:39" ht="15.75" customHeight="1" x14ac:dyDescent="0.25">
      <c r="B22" s="100" t="s">
        <v>100</v>
      </c>
      <c r="D22" s="33">
        <f>Финмодель!F74+Финмодель!F79+C22</f>
        <v>-20000000</v>
      </c>
      <c r="E22" s="33">
        <f>Финмодель!G74+Финмодель!G79+D22</f>
        <v>-20000000</v>
      </c>
      <c r="F22" s="33">
        <f>Финмодель!H74+Финмодель!H79+E22</f>
        <v>-20000000</v>
      </c>
      <c r="G22" s="33">
        <f>Финмодель!I74+Финмодель!I79+F22</f>
        <v>-20000000</v>
      </c>
      <c r="H22" s="33">
        <f>Финмодель!J74+Финмодель!J79+G22</f>
        <v>-20000000</v>
      </c>
      <c r="I22" s="33">
        <f>Финмодель!K74+Финмодель!K79+H22</f>
        <v>-20000000</v>
      </c>
      <c r="J22" s="33">
        <f>Финмодель!L74+Финмодель!L79+I22</f>
        <v>-20000000</v>
      </c>
      <c r="K22" s="33">
        <f>Финмодель!M74+Финмодель!M79+J22</f>
        <v>-20000000</v>
      </c>
      <c r="L22" s="33">
        <f>Финмодель!N74+Финмодель!N79+K22</f>
        <v>-18552871.199999999</v>
      </c>
      <c r="M22" s="33">
        <f>Финмодель!O74+Финмодель!O79+L22</f>
        <v>-14553692.799999999</v>
      </c>
      <c r="N22" s="33">
        <f>Финмодель!P74+Финмодель!P79+M22</f>
        <v>-8553284.7999999989</v>
      </c>
      <c r="O22" s="33">
        <f>Финмодель!Q74+Финмодель!Q79+N22</f>
        <v>533159.20000000112</v>
      </c>
      <c r="P22" s="33">
        <f>Финмодель!R74+Финмодель!R79+O22</f>
        <v>561175.19999990147</v>
      </c>
      <c r="Q22" s="33">
        <f>Финмодель!S74+Финмодель!S79+P22</f>
        <v>4108452.1999998009</v>
      </c>
      <c r="R22" s="33">
        <f>Финмодель!T74+Финмодель!T79+Q22</f>
        <v>13537596.199999701</v>
      </c>
      <c r="S22" s="33">
        <f>Финмодель!U74+Финмодель!U79+R22</f>
        <v>21088836.199999601</v>
      </c>
      <c r="T22" s="33">
        <f>Финмодель!V74+Финмодель!V79+S22</f>
        <v>31017980.199999489</v>
      </c>
      <c r="U22" s="33">
        <f>Финмодель!W74+Финмодель!W79+T22</f>
        <v>40947124.199999377</v>
      </c>
      <c r="V22" s="33">
        <f>Финмодель!X74+Финмодель!X79+U22</f>
        <v>48998364.199999265</v>
      </c>
      <c r="W22" s="33">
        <f>Финмодель!Y74+Финмодель!Y79+V22</f>
        <v>58927508.199999154</v>
      </c>
      <c r="X22" s="33">
        <f>Финмодель!Z74+Финмодель!Z79+W22</f>
        <v>68856652.199999049</v>
      </c>
      <c r="Y22" s="33">
        <f>Финмодель!AA74+Финмодель!AA79+X22</f>
        <v>76907892.199998945</v>
      </c>
      <c r="Z22" s="33">
        <f>Финмодель!AB74+Финмодель!AB79+Y22</f>
        <v>86837036.199998841</v>
      </c>
      <c r="AA22" s="33">
        <f>Финмодель!AC74+Финмодель!AC79+Z22</f>
        <v>96766180.199998736</v>
      </c>
      <c r="AB22" s="33">
        <f>Финмодель!AD74+Финмодель!AD79+AA22</f>
        <v>104817420.19999863</v>
      </c>
      <c r="AC22" s="33">
        <f>Финмодель!AE74+Финмодель!AE79+AB22</f>
        <v>114746564.19999853</v>
      </c>
      <c r="AD22" s="33">
        <f>Финмодель!AF74+Финмодель!AF79+AC22</f>
        <v>124675708.19999842</v>
      </c>
      <c r="AE22" s="33">
        <f>Финмодель!AG74+Финмодель!AG79+AD22</f>
        <v>132726948.19999832</v>
      </c>
      <c r="AF22" s="33">
        <f>Финмодель!AH74+Финмодель!AH79+AE22</f>
        <v>142656092.1999982</v>
      </c>
      <c r="AG22" s="33">
        <f>Финмодель!AI74+Финмодель!AI79+AF22</f>
        <v>152585236.19999808</v>
      </c>
      <c r="AH22" s="33">
        <f>Финмодель!AJ74+Финмодель!AJ79+AG22</f>
        <v>160636476.19999796</v>
      </c>
      <c r="AI22" s="33">
        <f>Финмодель!AK74+Финмодель!AK79+AH22</f>
        <v>170565620.19999784</v>
      </c>
      <c r="AJ22" s="33">
        <f>Финмодель!AL74+Финмодель!AL79+AI22</f>
        <v>180494764.19999772</v>
      </c>
      <c r="AK22" s="33">
        <f>Финмодель!AM74+Финмодель!AM79+AJ22</f>
        <v>188546004.1999976</v>
      </c>
      <c r="AL22" s="33">
        <f>Финмодель!AN74+Финмодель!AN79+AK22</f>
        <v>198475148.19999748</v>
      </c>
      <c r="AM22" s="33">
        <f>Финмодель!AO74+Финмодель!AO79+AL22</f>
        <v>208404292.19999737</v>
      </c>
    </row>
    <row r="23" spans="2:39" ht="15.75" customHeight="1" x14ac:dyDescent="0.25"/>
    <row r="24" spans="2:39" ht="15.75" customHeight="1" x14ac:dyDescent="0.25">
      <c r="B24" s="100" t="s">
        <v>92</v>
      </c>
      <c r="D24" s="18">
        <f>IF(SUM(Финмодель!$F74:F74)&gt;-SUM(Финмодель!$F$79:$AO$79),0,1)</f>
        <v>1</v>
      </c>
      <c r="E24" s="18">
        <f>IF(SUM(Финмодель!$F74:G74)&gt;-SUM(Финмодель!$F$79:$AO$79),0,1)</f>
        <v>1</v>
      </c>
      <c r="F24" s="18">
        <f>IF(SUM(Финмодель!$F74:H74)&gt;-SUM(Финмодель!$F$79:$AO$79),0,1)</f>
        <v>1</v>
      </c>
      <c r="G24" s="18">
        <f>IF(SUM(Финмодель!$F74:I74)&gt;-SUM(Финмодель!$F$79:$AO$79),0,1)</f>
        <v>1</v>
      </c>
      <c r="H24" s="18">
        <f>IF(SUM(Финмодель!$F74:J74)&gt;-SUM(Финмодель!$F$79:$AO$79),0,1)</f>
        <v>1</v>
      </c>
      <c r="I24" s="18">
        <f>IF(SUM(Финмодель!$F74:K74)&gt;-SUM(Финмодель!$F$79:$AO$79),0,1)</f>
        <v>1</v>
      </c>
      <c r="J24" s="18">
        <f>IF(SUM(Финмодель!$F74:L74)&gt;-SUM(Финмодель!$F$79:$AO$79),0,1)</f>
        <v>1</v>
      </c>
      <c r="K24" s="18">
        <f>IF(SUM(Финмодель!$F74:M74)&gt;-SUM(Финмодель!$F$79:$AO$79),0,1)</f>
        <v>1</v>
      </c>
      <c r="L24" s="18">
        <f>IF(SUM(Финмодель!$F74:N74)&gt;-SUM(Финмодель!$F$79:$AO$79),0,1)</f>
        <v>1</v>
      </c>
      <c r="M24" s="18">
        <f>IF(SUM(Финмодель!$F74:O74)&gt;-SUM(Финмодель!$F$79:$AO$79),0,1)</f>
        <v>1</v>
      </c>
      <c r="N24" s="18">
        <f>IF(SUM(Финмодель!$F74:P74)&gt;-SUM(Финмодель!$F$79:$AO$79),0,1)</f>
        <v>1</v>
      </c>
      <c r="O24" s="18">
        <f>IF(SUM(Финмодель!$F74:Q74)&gt;-SUM(Финмодель!$F$79:$AO$79),0,1)</f>
        <v>0</v>
      </c>
      <c r="P24" s="18">
        <f>IF(SUM(Финмодель!$F74:R74)&gt;-SUM(Финмодель!$F$79:$AO$79),0,1)</f>
        <v>0</v>
      </c>
      <c r="Q24" s="18">
        <f>IF(SUM(Финмодель!$F74:S74)&gt;-SUM(Финмодель!$F$79:$AO$79),0,1)</f>
        <v>0</v>
      </c>
      <c r="R24" s="18">
        <f>IF(SUM(Финмодель!$F74:T74)&gt;-SUM(Финмодель!$F$79:$AO$79),0,1)</f>
        <v>0</v>
      </c>
      <c r="S24" s="18">
        <f>IF(SUM(Финмодель!$F74:U74)&gt;-SUM(Финмодель!$F$79:$AO$79),0,1)</f>
        <v>0</v>
      </c>
      <c r="T24" s="18">
        <f>IF(SUM(Финмодель!$F74:V74)&gt;-SUM(Финмодель!$F$79:$AO$79),0,1)</f>
        <v>0</v>
      </c>
      <c r="U24" s="18">
        <f>IF(SUM(Финмодель!$F74:W74)&gt;-SUM(Финмодель!$F$79:$AO$79),0,1)</f>
        <v>0</v>
      </c>
      <c r="V24" s="18">
        <f>IF(SUM(Финмодель!$F74:X74)&gt;-SUM(Финмодель!$F$79:$AO$79),0,1)</f>
        <v>0</v>
      </c>
      <c r="W24" s="18">
        <f>IF(SUM(Финмодель!$F74:Y74)&gt;-SUM(Финмодель!$F$79:$AO$79),0,1)</f>
        <v>0</v>
      </c>
      <c r="X24" s="18">
        <f>IF(SUM(Финмодель!$F74:Z74)&gt;-SUM(Финмодель!$F$79:$AO$79),0,1)</f>
        <v>0</v>
      </c>
      <c r="Y24" s="18">
        <f>IF(SUM(Финмодель!$F74:AA74)&gt;-SUM(Финмодель!$F$79:$AO$79),0,1)</f>
        <v>0</v>
      </c>
      <c r="Z24" s="18">
        <f>IF(SUM(Финмодель!$F74:AB74)&gt;-SUM(Финмодель!$F$79:$AO$79),0,1)</f>
        <v>0</v>
      </c>
      <c r="AA24" s="18">
        <f>IF(SUM(Финмодель!$F74:AC74)&gt;-SUM(Финмодель!$F$79:$AO$79),0,1)</f>
        <v>0</v>
      </c>
      <c r="AB24" s="18">
        <f>IF(SUM(Финмодель!$F74:AD74)&gt;-SUM(Финмодель!$F$79:$AO$79),0,1)</f>
        <v>0</v>
      </c>
      <c r="AC24" s="18">
        <f>IF(SUM(Финмодель!$F74:AE74)&gt;-SUM(Финмодель!$F$79:$AO$79),0,1)</f>
        <v>0</v>
      </c>
      <c r="AD24" s="18">
        <f>IF(SUM(Финмодель!$F74:AF74)&gt;-SUM(Финмодель!$F$79:$AO$79),0,1)</f>
        <v>0</v>
      </c>
      <c r="AE24" s="18">
        <f>IF(SUM(Финмодель!$F74:AG74)&gt;-SUM(Финмодель!$F$79:$AO$79),0,1)</f>
        <v>0</v>
      </c>
      <c r="AF24" s="18">
        <f>IF(SUM(Финмодель!$F74:AH74)&gt;-SUM(Финмодель!$F$79:$AO$79),0,1)</f>
        <v>0</v>
      </c>
      <c r="AG24" s="18">
        <f>IF(SUM(Финмодель!$F74:AI74)&gt;-SUM(Финмодель!$F$79:$AO$79),0,1)</f>
        <v>0</v>
      </c>
      <c r="AH24" s="18">
        <f>IF(SUM(Финмодель!$F74:AJ74)&gt;-SUM(Финмодель!$F$79:$AO$79),0,1)</f>
        <v>0</v>
      </c>
      <c r="AI24" s="18">
        <f>IF(SUM(Финмодель!$F74:AK74)&gt;-SUM(Финмодель!$F$79:$AO$79),0,1)</f>
        <v>0</v>
      </c>
      <c r="AJ24" s="18">
        <f>IF(SUM(Финмодель!$F74:AL74)&gt;-SUM(Финмодель!$F$79:$AO$79),0,1)</f>
        <v>0</v>
      </c>
      <c r="AK24" s="18">
        <f>IF(SUM(Финмодель!$F74:AM74)&gt;-SUM(Финмодель!$F$79:$AO$79),0,1)</f>
        <v>0</v>
      </c>
      <c r="AL24" s="18">
        <f>IF(SUM(Финмодель!$F74:AN74)&gt;-SUM(Финмодель!$F$79:$AO$79),0,1)</f>
        <v>0</v>
      </c>
      <c r="AM24" s="18">
        <f>IF(SUM(Финмодель!$F74:AO74)&gt;-SUM(Финмодель!$F$79:$AO$79),0,1)</f>
        <v>0</v>
      </c>
    </row>
    <row r="25" spans="2:39" ht="15.75" customHeight="1" x14ac:dyDescent="0.25"/>
    <row r="26" spans="2:39" ht="15.75" customHeight="1" x14ac:dyDescent="0.25"/>
    <row r="27" spans="2:39" ht="15.75" customHeight="1" x14ac:dyDescent="0.25">
      <c r="B27" s="131" t="s">
        <v>99</v>
      </c>
      <c r="D27" s="33">
        <f>Финмодель!F79+Финмодель!F74</f>
        <v>-20000000</v>
      </c>
      <c r="E27" s="33">
        <f>Финмодель!G79+Финмодель!G74</f>
        <v>0</v>
      </c>
      <c r="F27" s="33">
        <f>Финмодель!H79+Финмодель!H74</f>
        <v>0</v>
      </c>
      <c r="G27" s="33">
        <f>Финмодель!I79+Финмодель!I74</f>
        <v>0</v>
      </c>
      <c r="H27" s="33">
        <f>Финмодель!J79+Финмодель!J74</f>
        <v>0</v>
      </c>
      <c r="I27" s="33">
        <f>Финмодель!K79+Финмодель!K74</f>
        <v>0</v>
      </c>
      <c r="J27" s="33">
        <f>Финмодель!L79+Финмодель!L74</f>
        <v>0</v>
      </c>
      <c r="K27" s="33">
        <f>Финмодель!M79+Финмодель!M74</f>
        <v>0</v>
      </c>
      <c r="L27" s="33">
        <f>Финмодель!N79+Финмодель!N74</f>
        <v>1447128.8</v>
      </c>
      <c r="M27" s="33">
        <f>Финмодель!O79+Финмодель!O74</f>
        <v>3999178.4000000004</v>
      </c>
      <c r="N27" s="33">
        <f>Финмодель!P79+Финмодель!P74</f>
        <v>6000408</v>
      </c>
      <c r="O27" s="33">
        <f>Финмодель!Q79+Финмодель!Q74</f>
        <v>9086444</v>
      </c>
      <c r="P27" s="33">
        <f>Финмодель!R79+Финмодель!R74</f>
        <v>28015.999999900348</v>
      </c>
      <c r="Q27" s="33">
        <f>Финмодель!S79+Финмодель!S74</f>
        <v>3547276.9999998994</v>
      </c>
      <c r="R27" s="33">
        <f>Финмодель!T79+Финмодель!T74</f>
        <v>9429143.9999998994</v>
      </c>
      <c r="S27" s="33">
        <f>Финмодель!U79+Финмодель!U74</f>
        <v>7551239.9999999003</v>
      </c>
      <c r="T27" s="33">
        <f>Финмодель!V79+Финмодель!V74</f>
        <v>9929143.9999998901</v>
      </c>
      <c r="U27" s="33">
        <f>Финмодель!W79+Финмодель!W74</f>
        <v>9929143.9999998901</v>
      </c>
      <c r="V27" s="33">
        <f>Финмодель!X79+Финмодель!X74</f>
        <v>8051239.9999998901</v>
      </c>
      <c r="W27" s="33">
        <f>Финмодель!Y79+Финмодель!Y74</f>
        <v>9929143.9999998901</v>
      </c>
      <c r="X27" s="33">
        <f>Финмодель!Z79+Финмодель!Z74</f>
        <v>9929143.9999998901</v>
      </c>
      <c r="Y27" s="33">
        <f>Финмодель!AA79+Финмодель!AA74</f>
        <v>8051239.9999998901</v>
      </c>
      <c r="Z27" s="33">
        <f>Финмодель!AB79+Финмодель!AB74</f>
        <v>9929143.9999998901</v>
      </c>
      <c r="AA27" s="33">
        <f>Финмодель!AC79+Финмодель!AC74</f>
        <v>9929143.9999998901</v>
      </c>
      <c r="AB27" s="33">
        <f>Финмодель!AD79+Финмодель!AD74</f>
        <v>8051239.9999998901</v>
      </c>
      <c r="AC27" s="33">
        <f>Финмодель!AE79+Финмодель!AE74</f>
        <v>9929143.9999998901</v>
      </c>
      <c r="AD27" s="33">
        <f>Финмодель!AF79+Финмодель!AF74</f>
        <v>9929143.9999998901</v>
      </c>
      <c r="AE27" s="33">
        <f>Финмодель!AG79+Финмодель!AG74</f>
        <v>8051239.9999998901</v>
      </c>
      <c r="AF27" s="33">
        <f>Финмодель!AH79+Финмодель!AH74</f>
        <v>9929143.9999998901</v>
      </c>
      <c r="AG27" s="33">
        <f>Финмодель!AI79+Финмодель!AI74</f>
        <v>9929143.9999998901</v>
      </c>
      <c r="AH27" s="33">
        <f>Финмодель!AJ79+Финмодель!AJ74</f>
        <v>8051239.9999998901</v>
      </c>
      <c r="AI27" s="33">
        <f>Финмодель!AK79+Финмодель!AK74</f>
        <v>9929143.9999998901</v>
      </c>
      <c r="AJ27" s="33">
        <f>Финмодель!AL79+Финмодель!AL74</f>
        <v>9929143.9999998901</v>
      </c>
      <c r="AK27" s="33">
        <f>Финмодель!AM79+Финмодель!AM74</f>
        <v>8051239.9999998901</v>
      </c>
      <c r="AL27" s="33">
        <f>Финмодель!AN79+Финмодель!AN74</f>
        <v>9929143.9999998901</v>
      </c>
      <c r="AM27" s="33">
        <f>Финмодель!AO79+Финмодель!AO74</f>
        <v>9929143.9999998901</v>
      </c>
    </row>
    <row r="28" spans="2:39" ht="15.75" customHeight="1" x14ac:dyDescent="0.25"/>
    <row r="29" spans="2:39" ht="15.75" customHeight="1" x14ac:dyDescent="0.25"/>
    <row r="30" spans="2:39" ht="15.75" customHeight="1" x14ac:dyDescent="0.25"/>
    <row r="31" spans="2:39" ht="15.75" customHeight="1" x14ac:dyDescent="0.25"/>
    <row r="32" spans="2:3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</sheetData>
  <mergeCells count="3">
    <mergeCell ref="D2:O2"/>
    <mergeCell ref="P2:AA2"/>
    <mergeCell ref="AB2:AM2"/>
  </mergeCells>
  <phoneticPr fontId="13" type="noConversion"/>
  <conditionalFormatting sqref="D2:D4">
    <cfRule type="cellIs" dxfId="27" priority="21" operator="equal">
      <formula>"Прогноз"</formula>
    </cfRule>
    <cfRule type="cellIs" dxfId="26" priority="22" operator="equal">
      <formula>"Факт"</formula>
    </cfRule>
  </conditionalFormatting>
  <conditionalFormatting sqref="D3:AM4">
    <cfRule type="cellIs" dxfId="25" priority="25" operator="equal">
      <formula>1</formula>
    </cfRule>
    <cfRule type="cellIs" dxfId="24" priority="26" operator="equal">
      <formula>0</formula>
    </cfRule>
  </conditionalFormatting>
  <conditionalFormatting sqref="E3:O4">
    <cfRule type="cellIs" dxfId="23" priority="23" operator="equal">
      <formula>1</formula>
    </cfRule>
    <cfRule type="cellIs" dxfId="22" priority="24" operator="equal">
      <formula>1</formula>
    </cfRule>
  </conditionalFormatting>
  <conditionalFormatting sqref="E3:AM4 E4:O4 Q4:AA4 AC4:AM4">
    <cfRule type="cellIs" dxfId="21" priority="15" operator="equal">
      <formula>"Прогноз"</formula>
    </cfRule>
    <cfRule type="cellIs" dxfId="20" priority="16" operator="equal">
      <formula>"Факт"</formula>
    </cfRule>
  </conditionalFormatting>
  <conditionalFormatting sqref="P2">
    <cfRule type="cellIs" dxfId="19" priority="13" operator="equal">
      <formula>"Прогноз"</formula>
    </cfRule>
    <cfRule type="cellIs" dxfId="18" priority="14" operator="equal">
      <formula>"Факт"</formula>
    </cfRule>
  </conditionalFormatting>
  <conditionalFormatting sqref="Q3:AA3">
    <cfRule type="cellIs" dxfId="17" priority="19" operator="equal">
      <formula>1</formula>
    </cfRule>
    <cfRule type="cellIs" dxfId="16" priority="20" operator="equal">
      <formula>1</formula>
    </cfRule>
  </conditionalFormatting>
  <conditionalFormatting sqref="Q3:AA4">
    <cfRule type="cellIs" dxfId="15" priority="3" operator="equal">
      <formula>1</formula>
    </cfRule>
    <cfRule type="cellIs" dxfId="14" priority="4" operator="equal">
      <formula>1</formula>
    </cfRule>
  </conditionalFormatting>
  <conditionalFormatting sqref="AB2">
    <cfRule type="cellIs" dxfId="13" priority="5" operator="equal">
      <formula>"Прогноз"</formula>
    </cfRule>
    <cfRule type="cellIs" dxfId="12" priority="6" operator="equal">
      <formula>"Факт"</formula>
    </cfRule>
  </conditionalFormatting>
  <conditionalFormatting sqref="AC3:AM3">
    <cfRule type="cellIs" dxfId="11" priority="9" operator="equal">
      <formula>1</formula>
    </cfRule>
    <cfRule type="cellIs" dxfId="10" priority="10" operator="equal">
      <formula>1</formula>
    </cfRule>
    <cfRule type="cellIs" dxfId="9" priority="17" operator="equal">
      <formula>1</formula>
    </cfRule>
    <cfRule type="cellIs" dxfId="8" priority="18" operator="equal">
      <formula>1</formula>
    </cfRule>
  </conditionalFormatting>
  <conditionalFormatting sqref="AC3:AM4">
    <cfRule type="cellIs" dxfId="7" priority="1" operator="equal">
      <formula>1</formula>
    </cfRule>
    <cfRule type="cellIs" dxfId="6" priority="2" operator="equal">
      <formula>1</formula>
    </cfRule>
  </conditionalFormatting>
  <conditionalFormatting sqref="AN3:BY7">
    <cfRule type="cellIs" dxfId="5" priority="55" operator="equal">
      <formula>1</formula>
    </cfRule>
    <cfRule type="cellIs" dxfId="4" priority="56" operator="equal">
      <formula>0</formula>
    </cfRule>
    <cfRule type="cellIs" dxfId="3" priority="64" operator="equal">
      <formula>"Прогноз"</formula>
    </cfRule>
    <cfRule type="cellIs" dxfId="2" priority="65" operator="equal">
      <formula>"Факт"</formula>
    </cfRule>
    <cfRule type="cellIs" dxfId="1" priority="68" operator="equal">
      <formula>1</formula>
    </cfRule>
    <cfRule type="cellIs" dxfId="0" priority="69" operator="equal">
      <formula>1</formula>
    </cfRule>
  </conditionalFormatting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006"/>
  <sheetViews>
    <sheetView zoomScale="90" zoomScaleNormal="90" workbookViewId="0">
      <pane ySplit="3" topLeftCell="A4" activePane="bottomLeft" state="frozen"/>
      <selection pane="bottomLeft" activeCell="H7" sqref="H7"/>
    </sheetView>
  </sheetViews>
  <sheetFormatPr defaultColWidth="14.42578125" defaultRowHeight="15" customHeight="1" x14ac:dyDescent="0.25"/>
  <cols>
    <col min="1" max="1" width="4.7109375" customWidth="1"/>
    <col min="2" max="2" width="39.42578125" customWidth="1"/>
    <col min="3" max="3" width="22" customWidth="1"/>
    <col min="4" max="4" width="20.7109375" customWidth="1"/>
    <col min="5" max="6" width="13.28515625" customWidth="1"/>
    <col min="7" max="7" width="17.140625" customWidth="1"/>
    <col min="8" max="8" width="50.85546875" customWidth="1"/>
    <col min="9" max="9" width="12.28515625" customWidth="1"/>
    <col min="10" max="10" width="9.28515625" customWidth="1"/>
    <col min="11" max="12" width="11.140625" customWidth="1"/>
    <col min="13" max="28" width="8.7109375" customWidth="1"/>
  </cols>
  <sheetData>
    <row r="1" spans="1:28" ht="18.75" x14ac:dyDescent="0.25">
      <c r="A1" s="14" t="s">
        <v>31</v>
      </c>
      <c r="B1" s="1"/>
      <c r="C1" s="14" t="s">
        <v>65</v>
      </c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5">
      <c r="A3" s="1"/>
      <c r="C3" s="2"/>
      <c r="D3" s="1"/>
      <c r="E3" s="1"/>
      <c r="F3" s="27" t="s">
        <v>62</v>
      </c>
      <c r="G3" s="27" t="s">
        <v>63</v>
      </c>
      <c r="H3" s="1"/>
      <c r="I3" s="1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5">
      <c r="A4" s="1"/>
      <c r="B4" t="s">
        <v>66</v>
      </c>
      <c r="C4" s="2"/>
      <c r="D4" s="16">
        <v>27000000</v>
      </c>
      <c r="E4" s="1"/>
      <c r="F4" s="2"/>
      <c r="G4" s="2"/>
      <c r="H4" s="99" t="s">
        <v>89</v>
      </c>
      <c r="I4" s="1"/>
      <c r="J4" s="5"/>
      <c r="K4" s="5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5">
      <c r="A5" s="1"/>
      <c r="C5" s="2"/>
      <c r="D5" s="2"/>
      <c r="E5" s="1"/>
      <c r="F5" s="2"/>
      <c r="G5" s="2"/>
      <c r="H5" s="1"/>
      <c r="I5" s="1"/>
      <c r="J5" s="5"/>
      <c r="K5" s="5"/>
      <c r="L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3"/>
      <c r="B6" t="s">
        <v>67</v>
      </c>
      <c r="C6" s="2"/>
      <c r="D6" s="23">
        <v>0.02</v>
      </c>
      <c r="E6" s="24">
        <f>D6*D4</f>
        <v>540000</v>
      </c>
      <c r="F6" s="2"/>
      <c r="G6" s="2"/>
      <c r="H6" s="1"/>
      <c r="I6" s="1"/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1"/>
      <c r="C7" s="2"/>
      <c r="D7" s="1"/>
      <c r="E7" s="1"/>
      <c r="F7" s="2"/>
      <c r="G7" s="2"/>
      <c r="H7" s="99"/>
      <c r="I7" s="1"/>
      <c r="J7" s="6"/>
      <c r="K7" s="7"/>
      <c r="L7" s="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5">
      <c r="A8" s="1"/>
      <c r="B8" s="1" t="s">
        <v>69</v>
      </c>
      <c r="C8" s="2"/>
      <c r="D8" s="142">
        <v>2.3E-2</v>
      </c>
      <c r="E8" s="24">
        <f>D8*E6</f>
        <v>12420</v>
      </c>
      <c r="F8" s="2"/>
      <c r="G8" s="2"/>
      <c r="H8" s="1"/>
      <c r="I8" s="1"/>
      <c r="J8" s="6"/>
      <c r="K8" s="7"/>
      <c r="L8" s="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1"/>
      <c r="B9" s="1"/>
      <c r="E9" s="24"/>
      <c r="F9" s="2"/>
      <c r="G9" s="2"/>
      <c r="H9" s="1"/>
      <c r="I9" s="1"/>
      <c r="J9" s="6"/>
      <c r="K9" s="7"/>
      <c r="L9" s="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1"/>
      <c r="B10" s="1" t="s">
        <v>68</v>
      </c>
      <c r="C10" s="2"/>
      <c r="D10" s="23">
        <v>0.35</v>
      </c>
      <c r="E10" s="24">
        <f>E8*D10</f>
        <v>4347</v>
      </c>
      <c r="F10" s="2"/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1"/>
      <c r="B11" s="1"/>
      <c r="C11" s="2"/>
      <c r="D11" s="1"/>
      <c r="E11" s="1"/>
      <c r="F11" s="2"/>
      <c r="G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25">
      <c r="A12" s="1"/>
      <c r="B12" s="1" t="s">
        <v>70</v>
      </c>
      <c r="C12" s="2"/>
      <c r="D12" s="16">
        <v>2000</v>
      </c>
      <c r="H12" s="99" t="s">
        <v>90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5">
      <c r="A13" s="1"/>
      <c r="C13" s="2"/>
      <c r="D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25">
      <c r="A14" s="1"/>
      <c r="B14" t="s">
        <v>71</v>
      </c>
      <c r="C14" s="2"/>
      <c r="D14" s="23">
        <v>0.2</v>
      </c>
      <c r="H14" s="9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25">
      <c r="A15" s="1"/>
      <c r="C15" s="2"/>
      <c r="D15" s="1"/>
      <c r="E15" s="1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1"/>
      <c r="B16" t="s">
        <v>77</v>
      </c>
      <c r="C16" s="2"/>
      <c r="D16" s="25">
        <f>D12*E10</f>
        <v>8694000</v>
      </c>
      <c r="E16" s="1"/>
      <c r="F16" s="28">
        <v>2024</v>
      </c>
      <c r="G16" s="28">
        <v>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2" customHeight="1" x14ac:dyDescent="0.25">
      <c r="A17" s="1"/>
      <c r="C17" s="2"/>
      <c r="D17" s="1"/>
      <c r="E17" s="1"/>
      <c r="F17" s="2"/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5">
      <c r="A18" s="1"/>
      <c r="B18" t="s">
        <v>78</v>
      </c>
      <c r="C18" s="2"/>
      <c r="D18" s="25">
        <f>D16*D14</f>
        <v>1738800</v>
      </c>
      <c r="E18" s="1"/>
      <c r="F18" s="28">
        <v>2024</v>
      </c>
      <c r="G18" s="28">
        <v>9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1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3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5">
      <c r="A21" s="3"/>
      <c r="B21" s="12" t="s">
        <v>52</v>
      </c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5">
      <c r="A22" s="3"/>
      <c r="B22" s="15"/>
      <c r="C22" s="2"/>
      <c r="D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5">
      <c r="A23" s="3"/>
      <c r="B23" t="s">
        <v>53</v>
      </c>
      <c r="D23" s="26">
        <v>50000</v>
      </c>
      <c r="E23" s="1"/>
      <c r="F23" s="28">
        <v>2024</v>
      </c>
      <c r="G23" s="28">
        <v>9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5">
      <c r="A24" s="3"/>
      <c r="B24" t="s">
        <v>74</v>
      </c>
      <c r="D24" s="26">
        <v>13700</v>
      </c>
      <c r="E24" s="1"/>
      <c r="F24" s="28">
        <v>2024</v>
      </c>
      <c r="G24" s="28">
        <v>9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5">
      <c r="A25" s="3"/>
      <c r="B25" t="s">
        <v>74</v>
      </c>
      <c r="D25" s="26">
        <v>20000</v>
      </c>
      <c r="E25" s="1"/>
      <c r="F25" s="28">
        <v>2025</v>
      </c>
      <c r="G25" s="28">
        <v>3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25">
      <c r="A26" s="1"/>
      <c r="B26" s="18" t="s">
        <v>76</v>
      </c>
      <c r="D26" s="26">
        <v>60000</v>
      </c>
      <c r="E26" s="1"/>
      <c r="F26" s="28">
        <v>2024</v>
      </c>
      <c r="G26" s="28">
        <v>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25">
      <c r="A27" s="1"/>
      <c r="B27" t="s">
        <v>75</v>
      </c>
      <c r="D27" s="26">
        <v>4000</v>
      </c>
      <c r="E27" s="1"/>
      <c r="F27" s="28">
        <v>2024</v>
      </c>
      <c r="G27" s="28">
        <v>9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25">
      <c r="A28" s="1"/>
      <c r="B28" t="s">
        <v>75</v>
      </c>
      <c r="D28" s="26">
        <v>5000</v>
      </c>
      <c r="E28" s="1"/>
      <c r="F28" s="28">
        <v>2025</v>
      </c>
      <c r="G28" s="28">
        <v>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25">
      <c r="A29" s="1"/>
      <c r="B29" t="s">
        <v>58</v>
      </c>
      <c r="D29" s="26">
        <v>10000</v>
      </c>
      <c r="E29" s="1"/>
      <c r="F29" s="28">
        <v>2024</v>
      </c>
      <c r="G29" s="28">
        <v>9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25">
      <c r="A30" s="1"/>
      <c r="B30" t="s">
        <v>82</v>
      </c>
      <c r="D30" s="26">
        <v>50000</v>
      </c>
      <c r="E30" s="1"/>
      <c r="F30" s="28">
        <v>2024</v>
      </c>
      <c r="G30" s="28">
        <v>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25">
      <c r="A31" s="1"/>
      <c r="B31" t="s">
        <v>82</v>
      </c>
      <c r="D31" s="26">
        <v>9.9999999999999995E-8</v>
      </c>
      <c r="E31" s="1"/>
      <c r="F31" s="28">
        <v>2025</v>
      </c>
      <c r="G31" s="28">
        <v>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25">
      <c r="A32" s="1"/>
      <c r="B32" s="136"/>
      <c r="D32" s="26"/>
      <c r="E32" s="1"/>
      <c r="F32" s="28"/>
      <c r="G32" s="2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25">
      <c r="A33" s="1"/>
      <c r="D33" s="1"/>
      <c r="E33" s="1"/>
      <c r="F33" s="2"/>
      <c r="G33" s="1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25">
      <c r="A34" s="1"/>
      <c r="B34" t="s">
        <v>84</v>
      </c>
      <c r="D34" s="26">
        <f>2000000/4</f>
        <v>500000</v>
      </c>
      <c r="E34" s="1"/>
      <c r="F34" s="28">
        <v>2025</v>
      </c>
      <c r="G34" s="28">
        <v>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25">
      <c r="A35" s="1"/>
      <c r="B35" t="s">
        <v>84</v>
      </c>
      <c r="D35" s="26">
        <v>1E-8</v>
      </c>
      <c r="E35" s="1"/>
      <c r="F35" s="28">
        <v>2025</v>
      </c>
      <c r="G35" s="28">
        <v>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25">
      <c r="A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25">
      <c r="A37" s="1"/>
      <c r="B37" s="18" t="s">
        <v>73</v>
      </c>
      <c r="C37" s="2"/>
      <c r="D37" s="16">
        <v>150000</v>
      </c>
      <c r="E37" s="1"/>
      <c r="F37" s="28">
        <v>2024</v>
      </c>
      <c r="G37" s="28">
        <v>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25">
      <c r="A38" s="1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25">
      <c r="A39" s="1"/>
      <c r="B39" s="15" t="s">
        <v>54</v>
      </c>
      <c r="C39" s="2"/>
      <c r="D39" s="17">
        <v>0.06</v>
      </c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25">
      <c r="A40" s="1"/>
      <c r="B40" s="18" t="s">
        <v>72</v>
      </c>
      <c r="C40" s="2"/>
      <c r="D40" s="17">
        <v>0.02</v>
      </c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25">
      <c r="A41" s="1"/>
      <c r="B41" s="15" t="s">
        <v>55</v>
      </c>
      <c r="C41" s="2"/>
      <c r="D41" s="17">
        <v>1</v>
      </c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25">
      <c r="A42" s="1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25">
      <c r="A43" s="1"/>
      <c r="C43" s="2"/>
      <c r="D43" s="2"/>
      <c r="E43" s="2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25">
      <c r="A44" s="1"/>
      <c r="C44" s="2"/>
      <c r="D44" s="2"/>
      <c r="E44" s="2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25">
      <c r="A45" s="1"/>
      <c r="C45" s="2"/>
      <c r="D45" s="2"/>
      <c r="E45" s="2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25">
      <c r="A46" s="1"/>
      <c r="C46" s="2"/>
      <c r="D46" s="2"/>
      <c r="E46" s="2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25">
      <c r="A47" s="1"/>
      <c r="B47" s="9"/>
      <c r="C47" s="2"/>
      <c r="D47" s="2"/>
      <c r="E47" s="2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25">
      <c r="A48" s="1"/>
      <c r="B48" s="10"/>
      <c r="C48" s="11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25">
      <c r="A49" s="1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25">
      <c r="A50" s="1"/>
      <c r="B50" s="10"/>
      <c r="C50" s="11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25">
      <c r="A51" s="1"/>
      <c r="B51" s="1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25">
      <c r="A52" s="1"/>
      <c r="B52" s="1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25">
      <c r="A53" s="1"/>
      <c r="B53" s="1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25">
      <c r="A54" s="1"/>
      <c r="B54" s="8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25">
      <c r="A55" s="1"/>
      <c r="B55" s="10"/>
      <c r="C55" s="11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25">
      <c r="A56" s="1"/>
      <c r="B56" s="1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5">
      <c r="A57" s="1"/>
      <c r="B57" s="1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5">
      <c r="A58" s="1"/>
      <c r="B58" s="1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25">
      <c r="A59" s="1"/>
      <c r="B59" s="3"/>
      <c r="C59" s="11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25">
      <c r="A60" s="1"/>
      <c r="B60" s="1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25">
      <c r="A61" s="1"/>
      <c r="B61" s="1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25">
      <c r="A62" s="1"/>
      <c r="B62" s="1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25">
      <c r="A63" s="1"/>
      <c r="B63" s="3"/>
      <c r="C63" s="11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25">
      <c r="A64" s="3"/>
      <c r="B64" s="3"/>
      <c r="C64" s="11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5">
      <c r="A65" s="1"/>
      <c r="B65" s="1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5">
      <c r="A66" s="1"/>
      <c r="B66" s="1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5">
      <c r="A67" s="1"/>
      <c r="B67" s="1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5">
      <c r="A68" s="3"/>
      <c r="B68" s="1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25">
      <c r="A69" s="1"/>
      <c r="B69" s="1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5">
      <c r="A70" s="1"/>
      <c r="B70" s="1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5">
      <c r="A71" s="1"/>
      <c r="B71" s="1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5">
      <c r="A72" s="1"/>
      <c r="B72" s="1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5">
      <c r="A73" s="1"/>
      <c r="B73" s="1"/>
      <c r="C73" s="2"/>
      <c r="D73" s="2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5">
      <c r="A74" s="1"/>
      <c r="B74" s="1"/>
      <c r="C74" s="2"/>
      <c r="D74" s="2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25">
      <c r="A75" s="1"/>
      <c r="B75" s="1"/>
      <c r="C75" s="2"/>
      <c r="D75" s="2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5">
      <c r="A76" s="1"/>
      <c r="B76" s="1"/>
      <c r="C76" s="2"/>
      <c r="D76" s="2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5">
      <c r="A77" s="1"/>
      <c r="B77" s="1"/>
      <c r="C77" s="2"/>
      <c r="D77" s="2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5">
      <c r="A78" s="1"/>
      <c r="B78" s="1"/>
      <c r="C78" s="2"/>
      <c r="D78" s="2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5">
      <c r="A79" s="1"/>
      <c r="B79" s="1"/>
      <c r="C79" s="2"/>
      <c r="D79" s="2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5">
      <c r="A80" s="1"/>
      <c r="B80" s="1"/>
      <c r="C80" s="2"/>
      <c r="D80" s="2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5">
      <c r="A81" s="1"/>
      <c r="B81" s="1"/>
      <c r="C81" s="2"/>
      <c r="D81" s="2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5">
      <c r="A82" s="1"/>
      <c r="B82" s="1"/>
      <c r="C82" s="2"/>
      <c r="D82" s="2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5">
      <c r="A83" s="1"/>
      <c r="B83" s="1"/>
      <c r="C83" s="2"/>
      <c r="D83" s="2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5">
      <c r="A84" s="1"/>
      <c r="B84" s="1"/>
      <c r="C84" s="2"/>
      <c r="D84" s="2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5">
      <c r="A85" s="1"/>
      <c r="B85" s="1"/>
      <c r="C85" s="2"/>
      <c r="D85" s="2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5">
      <c r="A86" s="1"/>
      <c r="B86" s="1"/>
      <c r="C86" s="2"/>
      <c r="D86" s="2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5">
      <c r="A87" s="1"/>
      <c r="B87" s="1"/>
      <c r="C87" s="2"/>
      <c r="D87" s="2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5">
      <c r="A88" s="1"/>
      <c r="B88" s="1"/>
      <c r="C88" s="2"/>
      <c r="D88" s="2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5">
      <c r="A89" s="1"/>
      <c r="B89" s="1"/>
      <c r="C89" s="2"/>
      <c r="D89" s="2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5">
      <c r="A90" s="1"/>
      <c r="B90" s="1"/>
      <c r="C90" s="2"/>
      <c r="D90" s="2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5">
      <c r="A91" s="1"/>
      <c r="B91" s="1"/>
      <c r="C91" s="2"/>
      <c r="D91" s="2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5">
      <c r="A92" s="1"/>
      <c r="B92" s="1"/>
      <c r="C92" s="2"/>
      <c r="D92" s="2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5">
      <c r="A93" s="1"/>
      <c r="B93" s="1"/>
      <c r="C93" s="2"/>
      <c r="D93" s="2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5">
      <c r="A94" s="1"/>
      <c r="B94" s="1"/>
      <c r="C94" s="2"/>
      <c r="D94" s="2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5">
      <c r="A95" s="1"/>
      <c r="B95" s="1"/>
      <c r="C95" s="2"/>
      <c r="D95" s="2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5">
      <c r="A96" s="1"/>
      <c r="B96" s="1"/>
      <c r="C96" s="2"/>
      <c r="D96" s="2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5">
      <c r="A97" s="1"/>
      <c r="B97" s="1"/>
      <c r="C97" s="2"/>
      <c r="D97" s="2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5">
      <c r="A98" s="1"/>
      <c r="B98" s="1"/>
      <c r="C98" s="2"/>
      <c r="D98" s="2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5">
      <c r="A99" s="1"/>
      <c r="B99" s="1"/>
      <c r="C99" s="2"/>
      <c r="D99" s="2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5">
      <c r="A100" s="1"/>
      <c r="B100" s="1"/>
      <c r="C100" s="2"/>
      <c r="D100" s="2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5">
      <c r="A101" s="1"/>
      <c r="B101" s="1"/>
      <c r="C101" s="2"/>
      <c r="D101" s="2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5">
      <c r="A102" s="1"/>
      <c r="B102" s="1"/>
      <c r="C102" s="2"/>
      <c r="D102" s="2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5">
      <c r="A103" s="1"/>
      <c r="B103" s="1"/>
      <c r="C103" s="2"/>
      <c r="D103" s="2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5">
      <c r="A104" s="1"/>
      <c r="B104" s="1"/>
      <c r="C104" s="2"/>
      <c r="D104" s="2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5">
      <c r="A105" s="1"/>
      <c r="B105" s="1"/>
      <c r="C105" s="2"/>
      <c r="D105" s="2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5">
      <c r="A106" s="1"/>
      <c r="B106" s="1"/>
      <c r="C106" s="2"/>
      <c r="D106" s="2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5">
      <c r="A107" s="1"/>
      <c r="B107" s="1"/>
      <c r="C107" s="2"/>
      <c r="D107" s="2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5">
      <c r="A108" s="1"/>
      <c r="B108" s="1"/>
      <c r="C108" s="2"/>
      <c r="D108" s="2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5">
      <c r="A109" s="1"/>
      <c r="B109" s="1"/>
      <c r="C109" s="2"/>
      <c r="D109" s="2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5">
      <c r="A110" s="1"/>
      <c r="B110" s="1"/>
      <c r="C110" s="2"/>
      <c r="D110" s="2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5">
      <c r="A111" s="1"/>
      <c r="B111" s="1"/>
      <c r="C111" s="2"/>
      <c r="D111" s="2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5">
      <c r="A112" s="1"/>
      <c r="B112" s="1"/>
      <c r="C112" s="2"/>
      <c r="D112" s="2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5">
      <c r="A113" s="1"/>
      <c r="B113" s="1"/>
      <c r="C113" s="2"/>
      <c r="D113" s="2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5">
      <c r="A114" s="1"/>
      <c r="B114" s="1"/>
      <c r="C114" s="2"/>
      <c r="D114" s="2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5">
      <c r="A115" s="1"/>
      <c r="B115" s="1"/>
      <c r="C115" s="2"/>
      <c r="D115" s="2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5">
      <c r="A116" s="1"/>
      <c r="B116" s="1"/>
      <c r="C116" s="2"/>
      <c r="D116" s="2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5">
      <c r="A117" s="1"/>
      <c r="B117" s="1"/>
      <c r="C117" s="2"/>
      <c r="D117" s="2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5">
      <c r="A118" s="1"/>
      <c r="B118" s="1"/>
      <c r="C118" s="2"/>
      <c r="D118" s="2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5">
      <c r="A119" s="1"/>
      <c r="B119" s="1"/>
      <c r="C119" s="2"/>
      <c r="D119" s="2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5">
      <c r="A120" s="1"/>
      <c r="B120" s="1"/>
      <c r="C120" s="2"/>
      <c r="D120" s="2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5">
      <c r="A121" s="1"/>
      <c r="B121" s="1"/>
      <c r="C121" s="2"/>
      <c r="D121" s="2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5">
      <c r="A122" s="1"/>
      <c r="B122" s="1"/>
      <c r="C122" s="2"/>
      <c r="D122" s="2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5">
      <c r="A123" s="1"/>
      <c r="B123" s="1"/>
      <c r="C123" s="2"/>
      <c r="D123" s="2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5">
      <c r="A124" s="1"/>
      <c r="B124" s="1"/>
      <c r="C124" s="2"/>
      <c r="D124" s="2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5">
      <c r="A125" s="1"/>
      <c r="B125" s="1"/>
      <c r="C125" s="2"/>
      <c r="D125" s="2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5">
      <c r="A126" s="1"/>
      <c r="B126" s="1"/>
      <c r="C126" s="2"/>
      <c r="D126" s="2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5">
      <c r="A127" s="1"/>
      <c r="B127" s="1"/>
      <c r="C127" s="2"/>
      <c r="D127" s="2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5">
      <c r="A128" s="1"/>
      <c r="B128" s="1"/>
      <c r="C128" s="2"/>
      <c r="D128" s="2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5">
      <c r="A129" s="1"/>
      <c r="B129" s="1"/>
      <c r="C129" s="2"/>
      <c r="D129" s="2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5">
      <c r="A130" s="1"/>
      <c r="B130" s="1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5">
      <c r="A131" s="1"/>
      <c r="B131" s="1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5">
      <c r="A132" s="1"/>
      <c r="B132" s="1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5">
      <c r="A133" s="1"/>
      <c r="B133" s="1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5">
      <c r="A134" s="1"/>
      <c r="B134" s="1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5">
      <c r="A135" s="1"/>
      <c r="B135" s="1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5">
      <c r="A136" s="1"/>
      <c r="B136" s="1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5">
      <c r="A137" s="1"/>
      <c r="B137" s="1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5">
      <c r="A138" s="1"/>
      <c r="B138" s="1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5">
      <c r="A139" s="1"/>
      <c r="B139" s="1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5">
      <c r="A140" s="1"/>
      <c r="B140" s="1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5">
      <c r="A141" s="1"/>
      <c r="B141" s="1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5">
      <c r="A142" s="1"/>
      <c r="B142" s="1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5">
      <c r="A143" s="1"/>
      <c r="B143" s="1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5">
      <c r="A144" s="1"/>
      <c r="B144" s="1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5">
      <c r="A145" s="1"/>
      <c r="B145" s="1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5">
      <c r="A146" s="1"/>
      <c r="B146" s="1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5">
      <c r="A147" s="1"/>
      <c r="B147" s="1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5">
      <c r="A148" s="1"/>
      <c r="B148" s="1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5">
      <c r="A149" s="1"/>
      <c r="B149" s="1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5">
      <c r="A150" s="1"/>
      <c r="B150" s="1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5">
      <c r="A151" s="1"/>
      <c r="B151" s="1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5">
      <c r="A152" s="1"/>
      <c r="B152" s="1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5">
      <c r="A153" s="1"/>
      <c r="B153" s="1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5">
      <c r="A154" s="1"/>
      <c r="B154" s="1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5">
      <c r="A155" s="1"/>
      <c r="B155" s="1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5">
      <c r="A156" s="1"/>
      <c r="B156" s="1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5">
      <c r="A157" s="1"/>
      <c r="B157" s="1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5">
      <c r="A158" s="1"/>
      <c r="B158" s="1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5">
      <c r="A159" s="1"/>
      <c r="B159" s="1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5">
      <c r="A160" s="1"/>
      <c r="B160" s="1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5">
      <c r="A161" s="1"/>
      <c r="B161" s="1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5">
      <c r="A162" s="1"/>
      <c r="B162" s="1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5">
      <c r="A163" s="1"/>
      <c r="B163" s="1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5">
      <c r="A164" s="1"/>
      <c r="B164" s="1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5">
      <c r="A165" s="1"/>
      <c r="B165" s="1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5">
      <c r="A166" s="1"/>
      <c r="B166" s="1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5">
      <c r="A167" s="1"/>
      <c r="B167" s="1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5">
      <c r="A168" s="1"/>
      <c r="B168" s="1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5">
      <c r="A169" s="1"/>
      <c r="B169" s="1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5">
      <c r="A170" s="1"/>
      <c r="B170" s="1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5">
      <c r="A171" s="1"/>
      <c r="B171" s="1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5">
      <c r="A172" s="1"/>
      <c r="B172" s="1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5">
      <c r="A173" s="1"/>
      <c r="B173" s="1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5">
      <c r="A174" s="1"/>
      <c r="B174" s="1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5">
      <c r="A175" s="1"/>
      <c r="B175" s="1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5">
      <c r="A176" s="1"/>
      <c r="B176" s="1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5">
      <c r="A177" s="1"/>
      <c r="B177" s="1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5">
      <c r="A178" s="1"/>
      <c r="B178" s="1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5">
      <c r="A179" s="1"/>
      <c r="B179" s="1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5">
      <c r="A180" s="1"/>
      <c r="B180" s="1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5">
      <c r="A181" s="1"/>
      <c r="B181" s="1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5">
      <c r="A182" s="1"/>
      <c r="B182" s="1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5">
      <c r="A183" s="1"/>
      <c r="B183" s="1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5">
      <c r="A184" s="1"/>
      <c r="B184" s="1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5">
      <c r="A185" s="1"/>
      <c r="B185" s="1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5">
      <c r="A186" s="1"/>
      <c r="B186" s="1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5">
      <c r="A187" s="1"/>
      <c r="B187" s="1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5">
      <c r="A188" s="1"/>
      <c r="B188" s="1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5">
      <c r="A189" s="1"/>
      <c r="B189" s="1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5">
      <c r="A190" s="1"/>
      <c r="B190" s="1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5">
      <c r="A191" s="1"/>
      <c r="B191" s="1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5">
      <c r="A192" s="1"/>
      <c r="B192" s="1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5">
      <c r="A193" s="1"/>
      <c r="B193" s="1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5">
      <c r="A194" s="1"/>
      <c r="B194" s="1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5">
      <c r="A195" s="1"/>
      <c r="B195" s="1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5">
      <c r="A196" s="1"/>
      <c r="B196" s="1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5">
      <c r="A197" s="1"/>
      <c r="B197" s="1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5">
      <c r="A198" s="1"/>
      <c r="B198" s="1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5">
      <c r="A199" s="1"/>
      <c r="B199" s="1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5">
      <c r="A200" s="1"/>
      <c r="B200" s="1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5">
      <c r="A201" s="1"/>
      <c r="B201" s="1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5">
      <c r="A202" s="1"/>
      <c r="B202" s="1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5">
      <c r="A203" s="1"/>
      <c r="B203" s="1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5">
      <c r="A204" s="1"/>
      <c r="B204" s="1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5">
      <c r="A205" s="1"/>
      <c r="B205" s="1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5">
      <c r="A206" s="1"/>
      <c r="B206" s="1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5">
      <c r="A207" s="1"/>
      <c r="B207" s="1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5">
      <c r="A208" s="1"/>
      <c r="B208" s="1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5">
      <c r="A209" s="1"/>
      <c r="B209" s="1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5">
      <c r="A210" s="1"/>
      <c r="B210" s="1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5">
      <c r="A211" s="1"/>
      <c r="B211" s="1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5">
      <c r="A212" s="1"/>
      <c r="B212" s="1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5">
      <c r="A213" s="1"/>
      <c r="B213" s="1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5">
      <c r="A214" s="1"/>
      <c r="B214" s="1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5">
      <c r="A215" s="1"/>
      <c r="B215" s="1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5">
      <c r="A216" s="1"/>
      <c r="B216" s="1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5">
      <c r="A217" s="1"/>
      <c r="B217" s="1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5">
      <c r="A218" s="1"/>
      <c r="B218" s="1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5">
      <c r="A219" s="1"/>
      <c r="B219" s="1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5">
      <c r="A220" s="1"/>
      <c r="B220" s="1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5">
      <c r="A221" s="1"/>
      <c r="B221" s="1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5">
      <c r="A222" s="1"/>
      <c r="B222" s="1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5">
      <c r="A223" s="1"/>
      <c r="B223" s="1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5">
      <c r="A224" s="1"/>
      <c r="B224" s="1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5">
      <c r="A225" s="1"/>
      <c r="B225" s="1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5">
      <c r="A226" s="1"/>
      <c r="B226" s="1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5">
      <c r="A227" s="1"/>
      <c r="B227" s="1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5">
      <c r="A228" s="1"/>
      <c r="B228" s="1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5">
      <c r="A229" s="1"/>
      <c r="B229" s="1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5">
      <c r="A230" s="1"/>
      <c r="B230" s="1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5">
      <c r="A231" s="1"/>
      <c r="B231" s="1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5">
      <c r="A232" s="1"/>
      <c r="B232" s="1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5">
      <c r="A233" s="1"/>
      <c r="B233" s="1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5">
      <c r="A234" s="1"/>
      <c r="B234" s="1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5">
      <c r="A235" s="1"/>
      <c r="B235" s="1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5">
      <c r="A236" s="1"/>
      <c r="B236" s="1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5">
      <c r="A237" s="1"/>
      <c r="B237" s="1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5">
      <c r="A238" s="1"/>
      <c r="B238" s="1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5">
      <c r="A239" s="1"/>
      <c r="B239" s="1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5">
      <c r="A240" s="1"/>
      <c r="B240" s="1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5">
      <c r="A241" s="1"/>
      <c r="B241" s="1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5">
      <c r="A242" s="1"/>
      <c r="B242" s="1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5">
      <c r="A243" s="1"/>
      <c r="B243" s="1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5">
      <c r="A244" s="1"/>
      <c r="B244" s="1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5">
      <c r="A245" s="1"/>
      <c r="B245" s="1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5">
      <c r="A246" s="1"/>
      <c r="B246" s="1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5">
      <c r="A247" s="1"/>
      <c r="B247" s="1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5">
      <c r="A248" s="1"/>
      <c r="B248" s="1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5">
      <c r="A249" s="1"/>
      <c r="B249" s="1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5">
      <c r="A250" s="1"/>
      <c r="B250" s="1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5">
      <c r="A251" s="1"/>
      <c r="B251" s="1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5">
      <c r="A252" s="1"/>
      <c r="B252" s="1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5">
      <c r="A253" s="1"/>
      <c r="B253" s="1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5">
      <c r="A254" s="1"/>
      <c r="B254" s="1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5">
      <c r="A255" s="1"/>
      <c r="B255" s="1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5">
      <c r="A256" s="1"/>
      <c r="B256" s="1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5">
      <c r="A257" s="1"/>
      <c r="B257" s="1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5">
      <c r="A258" s="1"/>
      <c r="B258" s="1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5">
      <c r="A259" s="1"/>
      <c r="B259" s="1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5">
      <c r="A260" s="1"/>
      <c r="B260" s="1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5">
      <c r="A261" s="1"/>
      <c r="B261" s="1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5">
      <c r="A262" s="1"/>
      <c r="B262" s="1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5">
      <c r="A263" s="1"/>
      <c r="B263" s="1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5">
      <c r="A264" s="1"/>
      <c r="B264" s="1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5">
      <c r="A265" s="1"/>
      <c r="B265" s="1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5">
      <c r="A266" s="1"/>
      <c r="B266" s="1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5">
      <c r="A267" s="1"/>
      <c r="B267" s="1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5">
      <c r="A268" s="1"/>
      <c r="B268" s="1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5">
      <c r="A269" s="1"/>
      <c r="B269" s="1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5">
      <c r="A270" s="1"/>
      <c r="B270" s="1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5">
      <c r="A271" s="1"/>
      <c r="B271" s="1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5">
      <c r="A272" s="1"/>
      <c r="B272" s="1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5">
      <c r="A273" s="1"/>
      <c r="B273" s="1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5">
      <c r="A274" s="1"/>
      <c r="B274" s="1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5">
      <c r="A275" s="1"/>
      <c r="B275" s="1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5">
      <c r="A276" s="1"/>
      <c r="B276" s="1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5">
      <c r="A277" s="1"/>
      <c r="B277" s="1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5">
      <c r="A278" s="1"/>
      <c r="B278" s="1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5">
      <c r="A279" s="1"/>
      <c r="B279" s="1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5">
      <c r="A280" s="1"/>
      <c r="B280" s="1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5">
      <c r="A281" s="1"/>
      <c r="B281" s="1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5">
      <c r="A282" s="1"/>
      <c r="B282" s="1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5">
      <c r="A283" s="1"/>
      <c r="B283" s="1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5">
      <c r="A284" s="1"/>
      <c r="B284" s="1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5">
      <c r="A285" s="1"/>
      <c r="B285" s="1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5">
      <c r="A286" s="1"/>
      <c r="B286" s="1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5">
      <c r="A287" s="1"/>
      <c r="B287" s="1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5">
      <c r="A288" s="1"/>
      <c r="B288" s="1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5">
      <c r="A289" s="1"/>
      <c r="B289" s="1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5">
      <c r="A290" s="1"/>
      <c r="B290" s="1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5">
      <c r="A291" s="1"/>
      <c r="B291" s="1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5">
      <c r="A292" s="1"/>
      <c r="B292" s="1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5">
      <c r="A293" s="1"/>
      <c r="B293" s="1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5">
      <c r="A294" s="1"/>
      <c r="B294" s="1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5">
      <c r="A295" s="1"/>
      <c r="B295" s="1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5">
      <c r="A296" s="1"/>
      <c r="B296" s="1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5">
      <c r="A297" s="1"/>
      <c r="B297" s="1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5">
      <c r="A298" s="1"/>
      <c r="B298" s="1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5">
      <c r="A299" s="1"/>
      <c r="B299" s="1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5">
      <c r="A300" s="1"/>
      <c r="B300" s="1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5">
      <c r="A301" s="1"/>
      <c r="B301" s="1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5">
      <c r="A302" s="1"/>
      <c r="B302" s="1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5">
      <c r="A303" s="1"/>
      <c r="B303" s="1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5">
      <c r="A304" s="1"/>
      <c r="B304" s="1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5">
      <c r="A305" s="1"/>
      <c r="B305" s="1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5">
      <c r="A306" s="1"/>
      <c r="B306" s="1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5">
      <c r="A307" s="1"/>
      <c r="B307" s="1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5">
      <c r="A308" s="1"/>
      <c r="B308" s="1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5">
      <c r="A309" s="1"/>
      <c r="B309" s="1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5">
      <c r="A310" s="1"/>
      <c r="B310" s="1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5">
      <c r="A311" s="1"/>
      <c r="B311" s="1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5">
      <c r="A312" s="1"/>
      <c r="B312" s="1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5">
      <c r="A313" s="1"/>
      <c r="B313" s="1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5">
      <c r="A314" s="1"/>
      <c r="B314" s="1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5">
      <c r="A315" s="1"/>
      <c r="B315" s="1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5">
      <c r="A316" s="1"/>
      <c r="B316" s="1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5">
      <c r="A317" s="1"/>
      <c r="B317" s="1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5">
      <c r="A318" s="1"/>
      <c r="B318" s="1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5">
      <c r="A319" s="1"/>
      <c r="B319" s="1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5">
      <c r="A320" s="1"/>
      <c r="B320" s="1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5">
      <c r="A321" s="1"/>
      <c r="B321" s="1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5">
      <c r="A322" s="1"/>
      <c r="B322" s="1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5">
      <c r="A323" s="1"/>
      <c r="B323" s="1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5">
      <c r="A324" s="1"/>
      <c r="B324" s="1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5">
      <c r="A325" s="1"/>
      <c r="B325" s="1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5">
      <c r="A326" s="1"/>
      <c r="B326" s="1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5">
      <c r="A327" s="1"/>
      <c r="B327" s="1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5">
      <c r="A328" s="1"/>
      <c r="B328" s="1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5">
      <c r="A329" s="1"/>
      <c r="B329" s="1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5">
      <c r="A330" s="1"/>
      <c r="B330" s="1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5">
      <c r="A331" s="1"/>
      <c r="B331" s="1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5">
      <c r="A332" s="1"/>
      <c r="B332" s="1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5">
      <c r="A333" s="1"/>
      <c r="B333" s="1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5">
      <c r="A334" s="1"/>
      <c r="B334" s="1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5">
      <c r="A335" s="1"/>
      <c r="B335" s="1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5">
      <c r="A336" s="1"/>
      <c r="B336" s="1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5">
      <c r="A337" s="1"/>
      <c r="B337" s="1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5">
      <c r="A338" s="1"/>
      <c r="B338" s="1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5">
      <c r="A339" s="1"/>
      <c r="B339" s="1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5">
      <c r="A340" s="1"/>
      <c r="B340" s="1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5">
      <c r="A341" s="1"/>
      <c r="B341" s="1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5">
      <c r="A342" s="1"/>
      <c r="B342" s="1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5">
      <c r="A343" s="1"/>
      <c r="B343" s="1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5">
      <c r="A344" s="1"/>
      <c r="B344" s="1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5">
      <c r="A345" s="1"/>
      <c r="B345" s="1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5">
      <c r="A346" s="1"/>
      <c r="B346" s="1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5">
      <c r="A347" s="1"/>
      <c r="B347" s="1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5">
      <c r="A348" s="1"/>
      <c r="B348" s="1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5">
      <c r="A349" s="1"/>
      <c r="B349" s="1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5">
      <c r="A350" s="1"/>
      <c r="B350" s="1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5">
      <c r="A351" s="1"/>
      <c r="B351" s="1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5">
      <c r="A352" s="1"/>
      <c r="B352" s="1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5">
      <c r="A353" s="1"/>
      <c r="B353" s="1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5">
      <c r="A354" s="1"/>
      <c r="B354" s="1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5">
      <c r="A355" s="1"/>
      <c r="B355" s="1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5">
      <c r="A356" s="1"/>
      <c r="B356" s="1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5">
      <c r="A357" s="1"/>
      <c r="B357" s="1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5">
      <c r="A358" s="1"/>
      <c r="B358" s="1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5">
      <c r="A359" s="1"/>
      <c r="B359" s="1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5">
      <c r="A360" s="1"/>
      <c r="B360" s="1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5">
      <c r="A361" s="1"/>
      <c r="B361" s="1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5">
      <c r="A362" s="1"/>
      <c r="B362" s="1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5">
      <c r="A363" s="1"/>
      <c r="B363" s="1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5">
      <c r="A364" s="1"/>
      <c r="B364" s="1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5">
      <c r="A365" s="1"/>
      <c r="B365" s="1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5">
      <c r="A366" s="1"/>
      <c r="B366" s="1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5">
      <c r="A367" s="1"/>
      <c r="B367" s="1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5">
      <c r="A368" s="1"/>
      <c r="B368" s="1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5">
      <c r="A369" s="1"/>
      <c r="B369" s="1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5">
      <c r="A370" s="1"/>
      <c r="B370" s="1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5">
      <c r="A371" s="1"/>
      <c r="B371" s="1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5">
      <c r="A372" s="1"/>
      <c r="B372" s="1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5">
      <c r="A373" s="1"/>
      <c r="B373" s="1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5">
      <c r="A374" s="1"/>
      <c r="B374" s="1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5">
      <c r="A375" s="1"/>
      <c r="B375" s="1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5">
      <c r="A376" s="1"/>
      <c r="B376" s="1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5">
      <c r="A377" s="1"/>
      <c r="B377" s="1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5">
      <c r="A378" s="1"/>
      <c r="B378" s="1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5">
      <c r="A379" s="1"/>
      <c r="B379" s="1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5">
      <c r="A380" s="1"/>
      <c r="B380" s="1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5">
      <c r="A381" s="1"/>
      <c r="B381" s="1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5">
      <c r="A382" s="1"/>
      <c r="B382" s="1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5">
      <c r="A383" s="1"/>
      <c r="B383" s="1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5">
      <c r="A384" s="1"/>
      <c r="B384" s="1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5">
      <c r="A385" s="1"/>
      <c r="B385" s="1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5">
      <c r="A386" s="1"/>
      <c r="B386" s="1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5">
      <c r="A387" s="1"/>
      <c r="B387" s="1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5">
      <c r="A388" s="1"/>
      <c r="B388" s="1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5">
      <c r="A389" s="1"/>
      <c r="B389" s="1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5">
      <c r="A390" s="1"/>
      <c r="B390" s="1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5">
      <c r="A391" s="1"/>
      <c r="B391" s="1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5">
      <c r="A392" s="1"/>
      <c r="B392" s="1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5">
      <c r="A393" s="1"/>
      <c r="B393" s="1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5">
      <c r="A394" s="1"/>
      <c r="B394" s="1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5">
      <c r="A395" s="1"/>
      <c r="B395" s="1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5">
      <c r="A396" s="1"/>
      <c r="B396" s="1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5">
      <c r="A397" s="1"/>
      <c r="B397" s="1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5">
      <c r="A398" s="1"/>
      <c r="B398" s="1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5">
      <c r="A399" s="1"/>
      <c r="B399" s="1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5">
      <c r="A400" s="1"/>
      <c r="B400" s="1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5">
      <c r="A401" s="1"/>
      <c r="B401" s="1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5">
      <c r="A402" s="1"/>
      <c r="B402" s="1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5">
      <c r="A403" s="1"/>
      <c r="B403" s="1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5">
      <c r="A404" s="1"/>
      <c r="B404" s="1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5">
      <c r="A405" s="1"/>
      <c r="B405" s="1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5">
      <c r="A406" s="1"/>
      <c r="B406" s="1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5">
      <c r="A407" s="1"/>
      <c r="B407" s="1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5">
      <c r="A408" s="1"/>
      <c r="B408" s="1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5">
      <c r="A409" s="1"/>
      <c r="B409" s="1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5">
      <c r="A410" s="1"/>
      <c r="B410" s="1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5">
      <c r="A411" s="1"/>
      <c r="B411" s="1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5">
      <c r="A412" s="1"/>
      <c r="B412" s="1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5">
      <c r="A413" s="1"/>
      <c r="B413" s="1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5">
      <c r="A414" s="1"/>
      <c r="B414" s="1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5">
      <c r="A415" s="1"/>
      <c r="B415" s="1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5">
      <c r="A416" s="1"/>
      <c r="B416" s="1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5">
      <c r="A417" s="1"/>
      <c r="B417" s="1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5">
      <c r="A418" s="1"/>
      <c r="B418" s="1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5">
      <c r="A419" s="1"/>
      <c r="B419" s="1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5">
      <c r="A420" s="1"/>
      <c r="B420" s="1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5">
      <c r="A421" s="1"/>
      <c r="B421" s="1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5">
      <c r="A422" s="1"/>
      <c r="B422" s="1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5">
      <c r="A423" s="1"/>
      <c r="B423" s="1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5">
      <c r="A424" s="1"/>
      <c r="B424" s="1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5">
      <c r="A425" s="1"/>
      <c r="B425" s="1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5">
      <c r="A426" s="1"/>
      <c r="B426" s="1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5">
      <c r="A427" s="1"/>
      <c r="B427" s="1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5">
      <c r="A428" s="1"/>
      <c r="B428" s="1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5">
      <c r="A429" s="1"/>
      <c r="B429" s="1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5">
      <c r="A430" s="1"/>
      <c r="B430" s="1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5">
      <c r="A431" s="1"/>
      <c r="B431" s="1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5">
      <c r="A432" s="1"/>
      <c r="B432" s="1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5">
      <c r="A433" s="1"/>
      <c r="B433" s="1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5">
      <c r="A434" s="1"/>
      <c r="B434" s="1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5">
      <c r="A435" s="1"/>
      <c r="B435" s="1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5">
      <c r="A436" s="1"/>
      <c r="B436" s="1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5">
      <c r="A437" s="1"/>
      <c r="B437" s="1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5">
      <c r="A438" s="1"/>
      <c r="B438" s="1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5">
      <c r="A439" s="1"/>
      <c r="B439" s="1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5">
      <c r="A440" s="1"/>
      <c r="B440" s="1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5">
      <c r="A441" s="1"/>
      <c r="B441" s="1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5">
      <c r="A442" s="1"/>
      <c r="B442" s="1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5">
      <c r="A443" s="1"/>
      <c r="B443" s="1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5">
      <c r="A444" s="1"/>
      <c r="B444" s="1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5">
      <c r="A445" s="1"/>
      <c r="B445" s="1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5">
      <c r="A446" s="1"/>
      <c r="B446" s="1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5">
      <c r="A447" s="1"/>
      <c r="B447" s="1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5">
      <c r="A448" s="1"/>
      <c r="B448" s="1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5">
      <c r="A449" s="1"/>
      <c r="B449" s="1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5">
      <c r="A450" s="1"/>
      <c r="B450" s="1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5">
      <c r="A451" s="1"/>
      <c r="B451" s="1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5">
      <c r="A452" s="1"/>
      <c r="B452" s="1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5">
      <c r="A453" s="1"/>
      <c r="B453" s="1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5">
      <c r="A454" s="1"/>
      <c r="B454" s="1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5">
      <c r="A455" s="1"/>
      <c r="B455" s="1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5">
      <c r="A456" s="1"/>
      <c r="B456" s="1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5">
      <c r="A457" s="1"/>
      <c r="B457" s="1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5">
      <c r="A458" s="1"/>
      <c r="B458" s="1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5">
      <c r="A459" s="1"/>
      <c r="B459" s="1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5">
      <c r="A460" s="1"/>
      <c r="B460" s="1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5">
      <c r="A461" s="1"/>
      <c r="B461" s="1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5">
      <c r="A462" s="1"/>
      <c r="B462" s="1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5">
      <c r="A463" s="1"/>
      <c r="B463" s="1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5">
      <c r="A464" s="1"/>
      <c r="B464" s="1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5">
      <c r="A465" s="1"/>
      <c r="B465" s="1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5">
      <c r="A466" s="1"/>
      <c r="B466" s="1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5">
      <c r="A467" s="1"/>
      <c r="B467" s="1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5">
      <c r="A468" s="1"/>
      <c r="B468" s="1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5">
      <c r="A469" s="1"/>
      <c r="B469" s="1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5">
      <c r="A470" s="1"/>
      <c r="B470" s="1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5">
      <c r="A471" s="1"/>
      <c r="B471" s="1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5">
      <c r="A472" s="1"/>
      <c r="B472" s="1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5">
      <c r="A473" s="1"/>
      <c r="B473" s="1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5">
      <c r="A474" s="1"/>
      <c r="B474" s="1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5">
      <c r="A475" s="1"/>
      <c r="B475" s="1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5">
      <c r="A476" s="1"/>
      <c r="B476" s="1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5">
      <c r="A477" s="1"/>
      <c r="B477" s="1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5">
      <c r="A478" s="1"/>
      <c r="B478" s="1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5">
      <c r="A479" s="1"/>
      <c r="B479" s="1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5">
      <c r="A480" s="1"/>
      <c r="B480" s="1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5">
      <c r="A481" s="1"/>
      <c r="B481" s="1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5">
      <c r="A482" s="1"/>
      <c r="B482" s="1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5">
      <c r="A483" s="1"/>
      <c r="B483" s="1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5">
      <c r="A484" s="1"/>
      <c r="B484" s="1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5">
      <c r="A485" s="1"/>
      <c r="B485" s="1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5">
      <c r="A486" s="1"/>
      <c r="B486" s="1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5">
      <c r="A487" s="1"/>
      <c r="B487" s="1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5">
      <c r="A488" s="1"/>
      <c r="B488" s="1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5">
      <c r="A489" s="1"/>
      <c r="B489" s="1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5">
      <c r="A490" s="1"/>
      <c r="B490" s="1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5">
      <c r="A491" s="1"/>
      <c r="B491" s="1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5">
      <c r="A492" s="1"/>
      <c r="B492" s="1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5">
      <c r="A493" s="1"/>
      <c r="B493" s="1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5">
      <c r="A494" s="1"/>
      <c r="B494" s="1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5">
      <c r="A495" s="1"/>
      <c r="B495" s="1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5">
      <c r="A496" s="1"/>
      <c r="B496" s="1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5">
      <c r="A497" s="1"/>
      <c r="B497" s="1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5">
      <c r="A498" s="1"/>
      <c r="B498" s="1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5">
      <c r="A499" s="1"/>
      <c r="B499" s="1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5">
      <c r="A500" s="1"/>
      <c r="B500" s="1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5">
      <c r="A501" s="1"/>
      <c r="B501" s="1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5">
      <c r="A502" s="1"/>
      <c r="B502" s="1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5">
      <c r="A503" s="1"/>
      <c r="B503" s="1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5">
      <c r="A504" s="1"/>
      <c r="B504" s="1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5">
      <c r="A505" s="1"/>
      <c r="B505" s="1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5">
      <c r="A506" s="1"/>
      <c r="B506" s="1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5">
      <c r="A507" s="1"/>
      <c r="B507" s="1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5">
      <c r="A508" s="1"/>
      <c r="B508" s="1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5">
      <c r="A509" s="1"/>
      <c r="B509" s="1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5">
      <c r="A510" s="1"/>
      <c r="B510" s="1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5">
      <c r="A511" s="1"/>
      <c r="B511" s="1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5">
      <c r="A512" s="1"/>
      <c r="B512" s="1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5">
      <c r="A513" s="1"/>
      <c r="B513" s="1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5">
      <c r="A514" s="1"/>
      <c r="B514" s="1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5">
      <c r="A515" s="1"/>
      <c r="B515" s="1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5">
      <c r="A516" s="1"/>
      <c r="B516" s="1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5">
      <c r="A517" s="1"/>
      <c r="B517" s="1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5">
      <c r="A518" s="1"/>
      <c r="B518" s="1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5">
      <c r="A519" s="1"/>
      <c r="B519" s="1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5">
      <c r="A520" s="1"/>
      <c r="B520" s="1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5">
      <c r="A521" s="1"/>
      <c r="B521" s="1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5">
      <c r="A522" s="1"/>
      <c r="B522" s="1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5">
      <c r="A523" s="1"/>
      <c r="B523" s="1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5">
      <c r="A524" s="1"/>
      <c r="B524" s="1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5">
      <c r="A525" s="1"/>
      <c r="B525" s="1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5">
      <c r="A526" s="1"/>
      <c r="B526" s="1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5">
      <c r="A527" s="1"/>
      <c r="B527" s="1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5">
      <c r="A528" s="1"/>
      <c r="B528" s="1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5">
      <c r="A529" s="1"/>
      <c r="B529" s="1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5">
      <c r="A530" s="1"/>
      <c r="B530" s="1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5">
      <c r="A531" s="1"/>
      <c r="B531" s="1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5">
      <c r="A532" s="1"/>
      <c r="B532" s="1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5">
      <c r="A533" s="1"/>
      <c r="B533" s="1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5">
      <c r="A534" s="1"/>
      <c r="B534" s="1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5">
      <c r="A535" s="1"/>
      <c r="B535" s="1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5">
      <c r="A536" s="1"/>
      <c r="B536" s="1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5">
      <c r="A537" s="1"/>
      <c r="B537" s="1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5">
      <c r="A538" s="1"/>
      <c r="B538" s="1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5">
      <c r="A539" s="1"/>
      <c r="B539" s="1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5">
      <c r="A540" s="1"/>
      <c r="B540" s="1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5">
      <c r="A541" s="1"/>
      <c r="B541" s="1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5">
      <c r="A542" s="1"/>
      <c r="B542" s="1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5">
      <c r="A543" s="1"/>
      <c r="B543" s="1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5">
      <c r="A544" s="1"/>
      <c r="B544" s="1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5">
      <c r="A545" s="1"/>
      <c r="B545" s="1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5">
      <c r="A546" s="1"/>
      <c r="B546" s="1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5">
      <c r="A547" s="1"/>
      <c r="B547" s="1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5">
      <c r="A548" s="1"/>
      <c r="B548" s="1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5">
      <c r="A549" s="1"/>
      <c r="B549" s="1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5">
      <c r="A550" s="1"/>
      <c r="B550" s="1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5">
      <c r="A551" s="1"/>
      <c r="B551" s="1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5">
      <c r="A552" s="1"/>
      <c r="B552" s="1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5">
      <c r="A553" s="1"/>
      <c r="B553" s="1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5">
      <c r="A554" s="1"/>
      <c r="B554" s="1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5">
      <c r="A555" s="1"/>
      <c r="B555" s="1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5">
      <c r="A556" s="1"/>
      <c r="B556" s="1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5">
      <c r="A557" s="1"/>
      <c r="B557" s="1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5">
      <c r="A558" s="1"/>
      <c r="B558" s="1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5">
      <c r="A559" s="1"/>
      <c r="B559" s="1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5">
      <c r="A560" s="1"/>
      <c r="B560" s="1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5">
      <c r="A561" s="1"/>
      <c r="B561" s="1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5">
      <c r="A562" s="1"/>
      <c r="B562" s="1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5">
      <c r="A563" s="1"/>
      <c r="B563" s="1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5">
      <c r="A564" s="1"/>
      <c r="B564" s="1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5">
      <c r="A565" s="1"/>
      <c r="B565" s="1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5">
      <c r="A566" s="1"/>
      <c r="B566" s="1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5">
      <c r="A567" s="1"/>
      <c r="B567" s="1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5">
      <c r="A568" s="1"/>
      <c r="B568" s="1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5">
      <c r="A569" s="1"/>
      <c r="B569" s="1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5">
      <c r="A570" s="1"/>
      <c r="B570" s="1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5">
      <c r="A571" s="1"/>
      <c r="B571" s="1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5">
      <c r="A572" s="1"/>
      <c r="B572" s="1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5">
      <c r="A573" s="1"/>
      <c r="B573" s="1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5">
      <c r="A574" s="1"/>
      <c r="B574" s="1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5">
      <c r="A575" s="1"/>
      <c r="B575" s="1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5">
      <c r="A576" s="1"/>
      <c r="B576" s="1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5">
      <c r="A577" s="1"/>
      <c r="B577" s="1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5">
      <c r="A578" s="1"/>
      <c r="B578" s="1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5">
      <c r="A579" s="1"/>
      <c r="B579" s="1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5">
      <c r="A580" s="1"/>
      <c r="B580" s="1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5">
      <c r="A581" s="1"/>
      <c r="B581" s="1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5">
      <c r="A582" s="1"/>
      <c r="B582" s="1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5">
      <c r="A583" s="1"/>
      <c r="B583" s="1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5">
      <c r="A584" s="1"/>
      <c r="B584" s="1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5">
      <c r="A585" s="1"/>
      <c r="B585" s="1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5">
      <c r="A586" s="1"/>
      <c r="B586" s="1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5">
      <c r="A587" s="1"/>
      <c r="B587" s="1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5">
      <c r="A588" s="1"/>
      <c r="B588" s="1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5">
      <c r="A589" s="1"/>
      <c r="B589" s="1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5">
      <c r="A590" s="1"/>
      <c r="B590" s="1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5">
      <c r="A591" s="1"/>
      <c r="B591" s="1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5">
      <c r="A592" s="1"/>
      <c r="B592" s="1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5">
      <c r="A593" s="1"/>
      <c r="B593" s="1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5">
      <c r="A594" s="1"/>
      <c r="B594" s="1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5">
      <c r="A595" s="1"/>
      <c r="B595" s="1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5">
      <c r="A596" s="1"/>
      <c r="B596" s="1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5">
      <c r="A597" s="1"/>
      <c r="B597" s="1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5">
      <c r="A598" s="1"/>
      <c r="B598" s="1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5">
      <c r="A599" s="1"/>
      <c r="B599" s="1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5">
      <c r="A600" s="1"/>
      <c r="B600" s="1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5">
      <c r="A601" s="1"/>
      <c r="B601" s="1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5">
      <c r="A602" s="1"/>
      <c r="B602" s="1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5">
      <c r="A603" s="1"/>
      <c r="B603" s="1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5">
      <c r="A604" s="1"/>
      <c r="B604" s="1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5">
      <c r="A605" s="1"/>
      <c r="B605" s="1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5">
      <c r="A606" s="1"/>
      <c r="B606" s="1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5">
      <c r="A607" s="1"/>
      <c r="B607" s="1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5">
      <c r="A608" s="1"/>
      <c r="B608" s="1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5">
      <c r="A609" s="1"/>
      <c r="B609" s="1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5">
      <c r="A610" s="1"/>
      <c r="B610" s="1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5">
      <c r="A611" s="1"/>
      <c r="B611" s="1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5">
      <c r="A612" s="1"/>
      <c r="B612" s="1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5">
      <c r="A613" s="1"/>
      <c r="B613" s="1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5">
      <c r="A614" s="1"/>
      <c r="B614" s="1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5">
      <c r="A615" s="1"/>
      <c r="B615" s="1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5">
      <c r="A616" s="1"/>
      <c r="B616" s="1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5">
      <c r="A617" s="1"/>
      <c r="B617" s="1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5">
      <c r="A618" s="1"/>
      <c r="B618" s="1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5">
      <c r="A619" s="1"/>
      <c r="B619" s="1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5">
      <c r="A620" s="1"/>
      <c r="B620" s="1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5">
      <c r="A621" s="1"/>
      <c r="B621" s="1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5">
      <c r="A622" s="1"/>
      <c r="B622" s="1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5">
      <c r="A623" s="1"/>
      <c r="B623" s="1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5">
      <c r="A624" s="1"/>
      <c r="B624" s="1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5">
      <c r="A625" s="1"/>
      <c r="B625" s="1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5">
      <c r="A626" s="1"/>
      <c r="B626" s="1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5">
      <c r="A627" s="1"/>
      <c r="B627" s="1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5">
      <c r="A628" s="1"/>
      <c r="B628" s="1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5">
      <c r="A629" s="1"/>
      <c r="B629" s="1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5">
      <c r="A630" s="1"/>
      <c r="B630" s="1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5">
      <c r="A631" s="1"/>
      <c r="B631" s="1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5">
      <c r="A632" s="1"/>
      <c r="B632" s="1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5">
      <c r="A633" s="1"/>
      <c r="B633" s="1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5">
      <c r="A634" s="1"/>
      <c r="B634" s="1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5">
      <c r="A635" s="1"/>
      <c r="B635" s="1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5">
      <c r="A636" s="1"/>
      <c r="B636" s="1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5">
      <c r="A637" s="1"/>
      <c r="B637" s="1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5">
      <c r="A638" s="1"/>
      <c r="B638" s="1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5">
      <c r="A639" s="1"/>
      <c r="B639" s="1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5">
      <c r="A640" s="1"/>
      <c r="B640" s="1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5">
      <c r="A641" s="1"/>
      <c r="B641" s="1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5">
      <c r="A642" s="1"/>
      <c r="B642" s="1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5">
      <c r="A643" s="1"/>
      <c r="B643" s="1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5">
      <c r="A644" s="1"/>
      <c r="B644" s="1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5">
      <c r="A645" s="1"/>
      <c r="B645" s="1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5">
      <c r="A646" s="1"/>
      <c r="B646" s="1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5">
      <c r="A647" s="1"/>
      <c r="B647" s="1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5">
      <c r="A648" s="1"/>
      <c r="B648" s="1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5">
      <c r="A649" s="1"/>
      <c r="B649" s="1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5">
      <c r="A650" s="1"/>
      <c r="B650" s="1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5">
      <c r="A651" s="1"/>
      <c r="B651" s="1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5">
      <c r="A652" s="1"/>
      <c r="B652" s="1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5">
      <c r="A653" s="1"/>
      <c r="B653" s="1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5">
      <c r="A654" s="1"/>
      <c r="B654" s="1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5">
      <c r="A655" s="1"/>
      <c r="B655" s="1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5">
      <c r="A656" s="1"/>
      <c r="B656" s="1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5">
      <c r="A657" s="1"/>
      <c r="B657" s="1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5">
      <c r="A658" s="1"/>
      <c r="B658" s="1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5">
      <c r="A659" s="1"/>
      <c r="B659" s="1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5">
      <c r="A660" s="1"/>
      <c r="B660" s="1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5">
      <c r="A661" s="1"/>
      <c r="B661" s="1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5">
      <c r="A662" s="1"/>
      <c r="B662" s="1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5">
      <c r="A663" s="1"/>
      <c r="B663" s="1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5">
      <c r="A664" s="1"/>
      <c r="B664" s="1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5">
      <c r="A665" s="1"/>
      <c r="B665" s="1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5">
      <c r="A666" s="1"/>
      <c r="B666" s="1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5">
      <c r="A667" s="1"/>
      <c r="B667" s="1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5">
      <c r="A668" s="1"/>
      <c r="B668" s="1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5">
      <c r="A669" s="1"/>
      <c r="B669" s="1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5">
      <c r="A670" s="1"/>
      <c r="B670" s="1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5">
      <c r="A671" s="1"/>
      <c r="B671" s="1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5">
      <c r="A672" s="1"/>
      <c r="B672" s="1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5">
      <c r="A673" s="1"/>
      <c r="B673" s="1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5">
      <c r="A674" s="1"/>
      <c r="B674" s="1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5">
      <c r="A675" s="1"/>
      <c r="B675" s="1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5">
      <c r="A676" s="1"/>
      <c r="B676" s="1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5">
      <c r="A677" s="1"/>
      <c r="B677" s="1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5">
      <c r="A678" s="1"/>
      <c r="B678" s="1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5">
      <c r="A679" s="1"/>
      <c r="B679" s="1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5">
      <c r="A680" s="1"/>
      <c r="B680" s="1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5">
      <c r="A681" s="1"/>
      <c r="B681" s="1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5">
      <c r="A682" s="1"/>
      <c r="B682" s="1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5">
      <c r="A683" s="1"/>
      <c r="B683" s="1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5">
      <c r="A684" s="1"/>
      <c r="B684" s="1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5">
      <c r="A685" s="1"/>
      <c r="B685" s="1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5">
      <c r="A686" s="1"/>
      <c r="B686" s="1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5">
      <c r="A687" s="1"/>
      <c r="B687" s="1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5">
      <c r="A688" s="1"/>
      <c r="B688" s="1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5">
      <c r="A689" s="1"/>
      <c r="B689" s="1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5">
      <c r="A690" s="1"/>
      <c r="B690" s="1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5">
      <c r="A691" s="1"/>
      <c r="B691" s="1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5">
      <c r="A692" s="1"/>
      <c r="B692" s="1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5">
      <c r="A693" s="1"/>
      <c r="B693" s="1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5">
      <c r="A694" s="1"/>
      <c r="B694" s="1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5">
      <c r="A695" s="1"/>
      <c r="B695" s="1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5">
      <c r="A696" s="1"/>
      <c r="B696" s="1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5">
      <c r="A697" s="1"/>
      <c r="B697" s="1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5">
      <c r="A698" s="1"/>
      <c r="B698" s="1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5">
      <c r="A699" s="1"/>
      <c r="B699" s="1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5">
      <c r="A700" s="1"/>
      <c r="B700" s="1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5">
      <c r="A701" s="1"/>
      <c r="B701" s="1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5">
      <c r="A702" s="1"/>
      <c r="B702" s="1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5">
      <c r="A703" s="1"/>
      <c r="B703" s="1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5">
      <c r="A704" s="1"/>
      <c r="B704" s="1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5">
      <c r="A705" s="1"/>
      <c r="B705" s="1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5">
      <c r="A706" s="1"/>
      <c r="B706" s="1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5">
      <c r="A707" s="1"/>
      <c r="B707" s="1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5">
      <c r="A708" s="1"/>
      <c r="B708" s="1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5">
      <c r="A709" s="1"/>
      <c r="B709" s="1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5">
      <c r="A710" s="1"/>
      <c r="B710" s="1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5">
      <c r="A711" s="1"/>
      <c r="B711" s="1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5">
      <c r="A712" s="1"/>
      <c r="B712" s="1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5">
      <c r="A713" s="1"/>
      <c r="B713" s="1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5">
      <c r="A714" s="1"/>
      <c r="B714" s="1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5">
      <c r="A715" s="1"/>
      <c r="B715" s="1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5">
      <c r="A716" s="1"/>
      <c r="B716" s="1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5">
      <c r="A717" s="1"/>
      <c r="B717" s="1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5">
      <c r="A718" s="1"/>
      <c r="B718" s="1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5">
      <c r="A719" s="1"/>
      <c r="B719" s="1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5">
      <c r="A720" s="1"/>
      <c r="B720" s="1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5">
      <c r="A721" s="1"/>
      <c r="B721" s="1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5">
      <c r="A722" s="1"/>
      <c r="B722" s="1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5">
      <c r="A723" s="1"/>
      <c r="B723" s="1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5">
      <c r="A724" s="1"/>
      <c r="B724" s="1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5">
      <c r="A725" s="1"/>
      <c r="B725" s="1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5">
      <c r="A726" s="1"/>
      <c r="B726" s="1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5">
      <c r="A727" s="1"/>
      <c r="B727" s="1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5">
      <c r="A728" s="1"/>
      <c r="B728" s="1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5">
      <c r="A729" s="1"/>
      <c r="B729" s="1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5">
      <c r="A730" s="1"/>
      <c r="B730" s="1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5">
      <c r="A731" s="1"/>
      <c r="B731" s="1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5">
      <c r="A732" s="1"/>
      <c r="B732" s="1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5">
      <c r="A733" s="1"/>
      <c r="B733" s="1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5">
      <c r="A734" s="1"/>
      <c r="B734" s="1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5">
      <c r="A735" s="1"/>
      <c r="B735" s="1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5">
      <c r="A736" s="1"/>
      <c r="B736" s="1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5">
      <c r="A737" s="1"/>
      <c r="B737" s="1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5">
      <c r="A738" s="1"/>
      <c r="B738" s="1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5">
      <c r="A739" s="1"/>
      <c r="B739" s="1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5">
      <c r="A740" s="1"/>
      <c r="B740" s="1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5">
      <c r="A741" s="1"/>
      <c r="B741" s="1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5">
      <c r="A742" s="1"/>
      <c r="B742" s="1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5">
      <c r="A743" s="1"/>
      <c r="B743" s="1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5">
      <c r="A744" s="1"/>
      <c r="B744" s="1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5">
      <c r="A745" s="1"/>
      <c r="B745" s="1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5">
      <c r="A746" s="1"/>
      <c r="B746" s="1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5">
      <c r="A747" s="1"/>
      <c r="B747" s="1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5">
      <c r="A748" s="1"/>
      <c r="B748" s="1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5">
      <c r="A749" s="1"/>
      <c r="B749" s="1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5">
      <c r="A750" s="1"/>
      <c r="B750" s="1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5">
      <c r="A751" s="1"/>
      <c r="B751" s="1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5">
      <c r="A752" s="1"/>
      <c r="B752" s="1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5">
      <c r="A753" s="1"/>
      <c r="B753" s="1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5">
      <c r="A754" s="1"/>
      <c r="B754" s="1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5">
      <c r="A755" s="1"/>
      <c r="B755" s="1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5">
      <c r="A756" s="1"/>
      <c r="B756" s="1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5">
      <c r="A757" s="1"/>
      <c r="B757" s="1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5">
      <c r="A758" s="1"/>
      <c r="B758" s="1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5">
      <c r="A759" s="1"/>
      <c r="B759" s="1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5">
      <c r="A760" s="1"/>
      <c r="B760" s="1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5">
      <c r="A761" s="1"/>
      <c r="B761" s="1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5">
      <c r="A762" s="1"/>
      <c r="B762" s="1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5">
      <c r="A763" s="1"/>
      <c r="B763" s="1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5">
      <c r="A764" s="1"/>
      <c r="B764" s="1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5">
      <c r="A765" s="1"/>
      <c r="B765" s="1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5">
      <c r="A766" s="1"/>
      <c r="B766" s="1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5">
      <c r="A767" s="1"/>
      <c r="B767" s="1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5">
      <c r="A768" s="1"/>
      <c r="B768" s="1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5">
      <c r="A769" s="1"/>
      <c r="B769" s="1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5">
      <c r="A770" s="1"/>
      <c r="B770" s="1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5">
      <c r="A771" s="1"/>
      <c r="B771" s="1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5">
      <c r="A772" s="1"/>
      <c r="B772" s="1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5">
      <c r="A773" s="1"/>
      <c r="B773" s="1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5">
      <c r="A774" s="1"/>
      <c r="B774" s="1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5">
      <c r="A775" s="1"/>
      <c r="B775" s="1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5">
      <c r="A776" s="1"/>
      <c r="B776" s="1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5">
      <c r="A777" s="1"/>
      <c r="B777" s="1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5">
      <c r="A778" s="1"/>
      <c r="B778" s="1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5">
      <c r="A779" s="1"/>
      <c r="B779" s="1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5">
      <c r="A780" s="1"/>
      <c r="B780" s="1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5">
      <c r="A781" s="1"/>
      <c r="B781" s="1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5">
      <c r="A782" s="1"/>
      <c r="B782" s="1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5">
      <c r="A783" s="1"/>
      <c r="B783" s="1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5">
      <c r="A784" s="1"/>
      <c r="B784" s="1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5">
      <c r="A785" s="1"/>
      <c r="B785" s="1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5">
      <c r="A786" s="1"/>
      <c r="B786" s="1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5">
      <c r="A787" s="1"/>
      <c r="B787" s="1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5">
      <c r="A788" s="1"/>
      <c r="B788" s="1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5">
      <c r="A789" s="1"/>
      <c r="B789" s="1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5">
      <c r="A790" s="1"/>
      <c r="B790" s="1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5">
      <c r="A791" s="1"/>
      <c r="B791" s="1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5">
      <c r="A792" s="1"/>
      <c r="B792" s="1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5">
      <c r="A793" s="1"/>
      <c r="B793" s="1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5">
      <c r="A794" s="1"/>
      <c r="B794" s="1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5">
      <c r="A795" s="1"/>
      <c r="B795" s="1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5">
      <c r="A796" s="1"/>
      <c r="B796" s="1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5">
      <c r="A797" s="1"/>
      <c r="B797" s="1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5">
      <c r="A798" s="1"/>
      <c r="B798" s="1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5">
      <c r="A799" s="1"/>
      <c r="B799" s="1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5">
      <c r="A800" s="1"/>
      <c r="B800" s="1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5">
      <c r="A801" s="1"/>
      <c r="B801" s="1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5">
      <c r="A802" s="1"/>
      <c r="B802" s="1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5">
      <c r="A803" s="1"/>
      <c r="B803" s="1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5">
      <c r="A804" s="1"/>
      <c r="B804" s="1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5">
      <c r="A805" s="1"/>
      <c r="B805" s="1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5">
      <c r="A806" s="1"/>
      <c r="B806" s="1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5">
      <c r="A807" s="1"/>
      <c r="B807" s="1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5">
      <c r="A808" s="1"/>
      <c r="B808" s="1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5">
      <c r="A809" s="1"/>
      <c r="B809" s="1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5">
      <c r="A810" s="1"/>
      <c r="B810" s="1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5">
      <c r="A811" s="1"/>
      <c r="B811" s="1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5">
      <c r="A812" s="1"/>
      <c r="B812" s="1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5">
      <c r="A813" s="1"/>
      <c r="B813" s="1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5">
      <c r="A814" s="1"/>
      <c r="B814" s="1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5">
      <c r="A815" s="1"/>
      <c r="B815" s="1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5">
      <c r="A816" s="1"/>
      <c r="B816" s="1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5">
      <c r="A817" s="1"/>
      <c r="B817" s="1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5">
      <c r="A818" s="1"/>
      <c r="B818" s="1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5">
      <c r="A819" s="1"/>
      <c r="B819" s="1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5">
      <c r="A820" s="1"/>
      <c r="B820" s="1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5">
      <c r="A821" s="1"/>
      <c r="B821" s="1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5">
      <c r="A822" s="1"/>
      <c r="B822" s="1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5">
      <c r="A823" s="1"/>
      <c r="B823" s="1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5">
      <c r="A824" s="1"/>
      <c r="B824" s="1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5">
      <c r="A825" s="1"/>
      <c r="B825" s="1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5">
      <c r="A826" s="1"/>
      <c r="B826" s="1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5">
      <c r="A827" s="1"/>
      <c r="B827" s="1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5">
      <c r="A828" s="1"/>
      <c r="B828" s="1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5">
      <c r="A829" s="1"/>
      <c r="B829" s="1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5">
      <c r="A830" s="1"/>
      <c r="B830" s="1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5">
      <c r="A831" s="1"/>
      <c r="B831" s="1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5">
      <c r="A832" s="1"/>
      <c r="B832" s="1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5">
      <c r="A833" s="1"/>
      <c r="B833" s="1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5">
      <c r="A834" s="1"/>
      <c r="B834" s="1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5">
      <c r="A835" s="1"/>
      <c r="B835" s="1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5">
      <c r="A836" s="1"/>
      <c r="B836" s="1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5">
      <c r="A837" s="1"/>
      <c r="B837" s="1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5">
      <c r="A838" s="1"/>
      <c r="B838" s="1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5">
      <c r="A839" s="1"/>
      <c r="B839" s="1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5">
      <c r="A840" s="1"/>
      <c r="B840" s="1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5">
      <c r="A841" s="1"/>
      <c r="B841" s="1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5">
      <c r="A842" s="1"/>
      <c r="B842" s="1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5">
      <c r="A843" s="1"/>
      <c r="B843" s="1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5">
      <c r="A844" s="1"/>
      <c r="B844" s="1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5">
      <c r="A845" s="1"/>
      <c r="B845" s="1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5">
      <c r="A846" s="1"/>
      <c r="B846" s="1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5">
      <c r="A847" s="1"/>
      <c r="B847" s="1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5">
      <c r="A848" s="1"/>
      <c r="B848" s="1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5">
      <c r="A849" s="1"/>
      <c r="B849" s="1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5">
      <c r="A850" s="1"/>
      <c r="B850" s="1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5">
      <c r="A851" s="1"/>
      <c r="B851" s="1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5">
      <c r="A852" s="1"/>
      <c r="B852" s="1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5">
      <c r="A853" s="1"/>
      <c r="B853" s="1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5">
      <c r="A854" s="1"/>
      <c r="B854" s="1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5">
      <c r="A855" s="1"/>
      <c r="B855" s="1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5">
      <c r="A856" s="1"/>
      <c r="B856" s="1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5">
      <c r="A857" s="1"/>
      <c r="B857" s="1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5">
      <c r="A858" s="1"/>
      <c r="B858" s="1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5">
      <c r="A859" s="1"/>
      <c r="B859" s="1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5">
      <c r="A860" s="1"/>
      <c r="B860" s="1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5">
      <c r="A861" s="1"/>
      <c r="B861" s="1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5">
      <c r="A862" s="1"/>
      <c r="B862" s="1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5">
      <c r="A863" s="1"/>
      <c r="B863" s="1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5">
      <c r="A864" s="1"/>
      <c r="B864" s="1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5">
      <c r="A865" s="1"/>
      <c r="B865" s="1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5">
      <c r="A866" s="1"/>
      <c r="B866" s="1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5">
      <c r="A867" s="1"/>
      <c r="B867" s="1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5">
      <c r="A868" s="1"/>
      <c r="B868" s="1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5">
      <c r="A869" s="1"/>
      <c r="B869" s="1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5">
      <c r="A870" s="1"/>
      <c r="B870" s="1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5">
      <c r="A871" s="1"/>
      <c r="B871" s="1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5">
      <c r="A872" s="1"/>
      <c r="B872" s="1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5">
      <c r="A873" s="1"/>
      <c r="B873" s="1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5">
      <c r="A874" s="1"/>
      <c r="B874" s="1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5">
      <c r="A875" s="1"/>
      <c r="B875" s="1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5">
      <c r="A876" s="1"/>
      <c r="B876" s="1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5">
      <c r="A877" s="1"/>
      <c r="B877" s="1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5">
      <c r="A878" s="1"/>
      <c r="B878" s="1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5">
      <c r="A879" s="1"/>
      <c r="B879" s="1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5">
      <c r="A880" s="1"/>
      <c r="B880" s="1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5">
      <c r="A881" s="1"/>
      <c r="B881" s="1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5">
      <c r="A882" s="1"/>
      <c r="B882" s="1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5">
      <c r="A883" s="1"/>
      <c r="B883" s="1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5">
      <c r="A884" s="1"/>
      <c r="B884" s="1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5">
      <c r="A885" s="1"/>
      <c r="B885" s="1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5">
      <c r="A886" s="1"/>
      <c r="B886" s="1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5">
      <c r="A887" s="1"/>
      <c r="B887" s="1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5">
      <c r="A888" s="1"/>
      <c r="B888" s="1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5">
      <c r="A889" s="1"/>
      <c r="B889" s="1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5">
      <c r="A890" s="1"/>
      <c r="B890" s="1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5">
      <c r="A891" s="1"/>
      <c r="B891" s="1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5">
      <c r="A892" s="1"/>
      <c r="B892" s="1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5">
      <c r="A893" s="1"/>
      <c r="B893" s="1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5">
      <c r="A894" s="1"/>
      <c r="B894" s="1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5">
      <c r="A895" s="1"/>
      <c r="B895" s="1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5">
      <c r="A896" s="1"/>
      <c r="B896" s="1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5">
      <c r="A897" s="1"/>
      <c r="B897" s="1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5">
      <c r="A898" s="1"/>
      <c r="B898" s="1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5">
      <c r="A899" s="1"/>
      <c r="B899" s="1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5">
      <c r="A900" s="1"/>
      <c r="B900" s="1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5">
      <c r="A901" s="1"/>
      <c r="B901" s="1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5">
      <c r="A902" s="1"/>
      <c r="B902" s="1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5">
      <c r="A903" s="1"/>
      <c r="B903" s="1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5">
      <c r="A904" s="1"/>
      <c r="B904" s="1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5">
      <c r="A905" s="1"/>
      <c r="B905" s="1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5">
      <c r="A906" s="1"/>
      <c r="B906" s="1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5">
      <c r="A907" s="1"/>
      <c r="B907" s="1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5">
      <c r="A908" s="1"/>
      <c r="B908" s="1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5">
      <c r="A909" s="1"/>
      <c r="B909" s="1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5">
      <c r="A910" s="1"/>
      <c r="B910" s="1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5">
      <c r="A911" s="1"/>
      <c r="B911" s="1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5">
      <c r="A912" s="1"/>
      <c r="B912" s="1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5">
      <c r="A913" s="1"/>
      <c r="B913" s="1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5">
      <c r="A914" s="1"/>
      <c r="B914" s="1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5">
      <c r="A915" s="1"/>
      <c r="B915" s="1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5">
      <c r="A916" s="1"/>
      <c r="B916" s="1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5">
      <c r="A917" s="1"/>
      <c r="B917" s="1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5">
      <c r="A918" s="1"/>
      <c r="B918" s="1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5">
      <c r="A919" s="1"/>
      <c r="B919" s="1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5">
      <c r="A920" s="1"/>
      <c r="B920" s="1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5">
      <c r="A921" s="1"/>
      <c r="B921" s="1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5">
      <c r="A922" s="1"/>
      <c r="B922" s="1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5">
      <c r="A923" s="1"/>
      <c r="B923" s="1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5">
      <c r="A924" s="1"/>
      <c r="B924" s="1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5">
      <c r="A925" s="1"/>
      <c r="B925" s="1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5">
      <c r="A926" s="1"/>
      <c r="B926" s="1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5">
      <c r="A927" s="1"/>
      <c r="B927" s="1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5">
      <c r="A928" s="1"/>
      <c r="B928" s="1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5">
      <c r="A929" s="1"/>
      <c r="B929" s="1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5">
      <c r="A930" s="1"/>
      <c r="B930" s="1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5">
      <c r="A931" s="1"/>
      <c r="B931" s="1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5">
      <c r="A932" s="1"/>
      <c r="B932" s="1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5">
      <c r="A933" s="1"/>
      <c r="B933" s="1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5">
      <c r="A934" s="1"/>
      <c r="B934" s="1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5">
      <c r="A935" s="1"/>
      <c r="B935" s="1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5">
      <c r="A936" s="1"/>
      <c r="B936" s="1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5">
      <c r="A937" s="1"/>
      <c r="B937" s="1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5">
      <c r="A938" s="1"/>
      <c r="B938" s="1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5">
      <c r="A939" s="1"/>
      <c r="B939" s="1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5">
      <c r="A940" s="1"/>
      <c r="B940" s="1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5">
      <c r="A941" s="1"/>
      <c r="B941" s="1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5">
      <c r="A942" s="1"/>
      <c r="B942" s="1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5">
      <c r="A943" s="1"/>
      <c r="B943" s="1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5">
      <c r="A944" s="1"/>
      <c r="B944" s="1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5">
      <c r="A945" s="1"/>
      <c r="B945" s="1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5">
      <c r="A946" s="1"/>
      <c r="B946" s="1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5">
      <c r="A947" s="1"/>
      <c r="B947" s="1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5">
      <c r="A948" s="1"/>
      <c r="B948" s="1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5">
      <c r="A949" s="1"/>
      <c r="B949" s="1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5">
      <c r="A950" s="1"/>
      <c r="B950" s="1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5">
      <c r="A951" s="1"/>
      <c r="B951" s="1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5">
      <c r="A952" s="1"/>
      <c r="B952" s="1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5">
      <c r="A953" s="1"/>
      <c r="B953" s="1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5">
      <c r="A954" s="1"/>
      <c r="B954" s="1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5">
      <c r="A955" s="1"/>
      <c r="B955" s="1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5">
      <c r="A956" s="1"/>
      <c r="B956" s="1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5">
      <c r="A957" s="1"/>
      <c r="B957" s="1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5">
      <c r="A958" s="1"/>
      <c r="B958" s="1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5">
      <c r="A959" s="1"/>
      <c r="B959" s="1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5">
      <c r="A960" s="1"/>
      <c r="B960" s="1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5">
      <c r="A961" s="1"/>
      <c r="B961" s="1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5">
      <c r="A962" s="1"/>
      <c r="B962" s="1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5">
      <c r="A963" s="1"/>
      <c r="B963" s="1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5">
      <c r="A964" s="1"/>
      <c r="B964" s="1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5">
      <c r="A965" s="1"/>
      <c r="B965" s="1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5">
      <c r="A966" s="1"/>
      <c r="B966" s="1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5">
      <c r="A967" s="1"/>
      <c r="B967" s="1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5">
      <c r="A968" s="1"/>
      <c r="B968" s="1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5">
      <c r="A969" s="1"/>
      <c r="B969" s="1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5">
      <c r="A970" s="1"/>
      <c r="B970" s="1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5">
      <c r="A971" s="1"/>
      <c r="B971" s="1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5">
      <c r="A972" s="1"/>
      <c r="B972" s="1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5">
      <c r="A973" s="1"/>
      <c r="B973" s="1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5">
      <c r="A974" s="1"/>
      <c r="B974" s="1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5">
      <c r="A975" s="1"/>
      <c r="B975" s="1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5">
      <c r="A976" s="1"/>
      <c r="B976" s="1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5">
      <c r="A977" s="1"/>
      <c r="B977" s="1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5">
      <c r="A978" s="1"/>
      <c r="B978" s="1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5">
      <c r="A979" s="1"/>
      <c r="B979" s="1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5">
      <c r="A980" s="1"/>
      <c r="B980" s="1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5">
      <c r="A981" s="1"/>
      <c r="B981" s="1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5">
      <c r="A982" s="1"/>
      <c r="B982" s="1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5">
      <c r="A983" s="1"/>
      <c r="B983" s="1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5">
      <c r="A984" s="1"/>
      <c r="B984" s="1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5">
      <c r="A985" s="1"/>
      <c r="B985" s="1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5">
      <c r="A986" s="1"/>
      <c r="B986" s="1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5">
      <c r="A987" s="1"/>
      <c r="B987" s="1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5">
      <c r="A988" s="1"/>
      <c r="B988" s="1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5">
      <c r="A989" s="1"/>
      <c r="B989" s="1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5">
      <c r="A990" s="1"/>
      <c r="B990" s="1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5">
      <c r="A991" s="1"/>
      <c r="B991" s="1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5">
      <c r="A992" s="1"/>
      <c r="B992" s="1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5">
      <c r="A993" s="1"/>
      <c r="B993" s="1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5">
      <c r="A994" s="1"/>
      <c r="B994" s="1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5">
      <c r="A995" s="1"/>
      <c r="B995" s="1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5">
      <c r="A996" s="1"/>
      <c r="B996" s="1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5">
      <c r="A997" s="1"/>
      <c r="B997" s="1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5">
      <c r="A998" s="1"/>
      <c r="B998" s="1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5">
      <c r="A999" s="1"/>
      <c r="B999" s="1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25">
      <c r="A1000" s="1"/>
      <c r="B1000" s="1"/>
      <c r="C1000" s="2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.75" customHeight="1" x14ac:dyDescent="0.25">
      <c r="A1001" s="1"/>
      <c r="B1001" s="1"/>
      <c r="C1001" s="2"/>
      <c r="D1001" s="2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.75" customHeight="1" x14ac:dyDescent="0.25">
      <c r="A1002" s="1"/>
      <c r="B1002" s="1"/>
      <c r="C1002" s="2"/>
      <c r="D1002" s="2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5.75" customHeight="1" x14ac:dyDescent="0.25">
      <c r="A1003" s="1"/>
      <c r="B1003" s="1"/>
      <c r="C1003" s="2"/>
      <c r="D1003" s="2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5.75" customHeight="1" x14ac:dyDescent="0.25">
      <c r="A1004" s="1"/>
      <c r="B1004" s="1"/>
      <c r="C1004" s="2"/>
      <c r="D1004" s="2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5.75" customHeight="1" x14ac:dyDescent="0.25">
      <c r="A1005" s="1"/>
      <c r="B1005" s="1"/>
      <c r="C1005" s="2"/>
      <c r="D1005" s="2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5.75" customHeight="1" x14ac:dyDescent="0.25">
      <c r="A1006" s="1"/>
      <c r="B1006" s="1"/>
      <c r="C1006" s="2"/>
      <c r="D1006" s="2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</sheetData>
  <pageMargins left="0.7" right="0.7" top="0.75" bottom="0.75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FBD3-928D-43E9-B3F3-03F3A393D77E}">
  <dimension ref="A1:K33"/>
  <sheetViews>
    <sheetView tabSelected="1"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8" sqref="C28"/>
    </sheetView>
  </sheetViews>
  <sheetFormatPr defaultRowHeight="15" x14ac:dyDescent="0.25"/>
  <cols>
    <col min="1" max="1" width="40.5703125" customWidth="1"/>
    <col min="2" max="2" width="9.5703125" customWidth="1"/>
    <col min="3" max="3" width="20.28515625" customWidth="1"/>
    <col min="4" max="6" width="11.7109375" customWidth="1"/>
    <col min="7" max="7" width="12.140625" bestFit="1" customWidth="1"/>
    <col min="8" max="8" width="11.7109375" customWidth="1"/>
    <col min="9" max="9" width="12.140625" bestFit="1" customWidth="1"/>
    <col min="10" max="10" width="11.7109375" customWidth="1"/>
    <col min="11" max="11" width="12.140625" bestFit="1" customWidth="1"/>
    <col min="13" max="13" width="12.140625" bestFit="1" customWidth="1"/>
  </cols>
  <sheetData>
    <row r="1" spans="1:11" ht="18.75" x14ac:dyDescent="0.3">
      <c r="A1" s="98" t="s">
        <v>130</v>
      </c>
    </row>
    <row r="2" spans="1:11" ht="6.75" customHeight="1" x14ac:dyDescent="0.25"/>
    <row r="3" spans="1:11" x14ac:dyDescent="0.25">
      <c r="C3" s="19"/>
      <c r="D3" s="19"/>
      <c r="E3" s="19"/>
      <c r="F3" s="19"/>
      <c r="G3" s="19"/>
      <c r="H3" s="19"/>
      <c r="I3" s="19"/>
      <c r="J3" s="19"/>
    </row>
    <row r="4" spans="1:11" x14ac:dyDescent="0.25"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25">
      <c r="A5" s="21" t="s">
        <v>64</v>
      </c>
      <c r="B5" s="22"/>
      <c r="C5" s="20"/>
      <c r="D5" s="150"/>
      <c r="E5" s="150"/>
      <c r="F5" s="150"/>
      <c r="G5" s="150"/>
      <c r="H5" s="150"/>
      <c r="I5" s="150"/>
      <c r="J5" s="150"/>
      <c r="K5" s="150"/>
    </row>
    <row r="6" spans="1:11" x14ac:dyDescent="0.25">
      <c r="A6" s="148" t="s">
        <v>136</v>
      </c>
      <c r="B6" s="93"/>
      <c r="C6" s="151">
        <v>2900000</v>
      </c>
      <c r="D6" s="150"/>
      <c r="E6" s="150"/>
      <c r="F6" s="150"/>
      <c r="G6" s="150"/>
      <c r="H6" s="150"/>
      <c r="I6" s="150"/>
      <c r="J6" s="150"/>
      <c r="K6" s="150"/>
    </row>
    <row r="7" spans="1:11" x14ac:dyDescent="0.25">
      <c r="A7" s="94" t="s">
        <v>56</v>
      </c>
      <c r="B7" s="95"/>
      <c r="C7" s="151">
        <v>1750000</v>
      </c>
      <c r="D7" s="150"/>
      <c r="E7" s="150"/>
      <c r="F7" s="150"/>
      <c r="G7" s="150"/>
      <c r="H7" s="150"/>
      <c r="I7" s="150"/>
      <c r="J7" s="150"/>
      <c r="K7" s="150"/>
    </row>
    <row r="8" spans="1:11" x14ac:dyDescent="0.25">
      <c r="A8" s="94" t="s">
        <v>150</v>
      </c>
      <c r="B8" s="95"/>
      <c r="C8" s="152">
        <v>450000</v>
      </c>
      <c r="D8" s="150"/>
      <c r="E8" s="150"/>
      <c r="F8" s="150"/>
      <c r="G8" s="150"/>
      <c r="H8" s="150"/>
      <c r="I8" s="150"/>
      <c r="J8" s="150"/>
      <c r="K8" s="150"/>
    </row>
    <row r="9" spans="1:11" x14ac:dyDescent="0.25">
      <c r="A9" s="94" t="s">
        <v>141</v>
      </c>
      <c r="B9" s="95"/>
      <c r="C9" s="152">
        <v>150000</v>
      </c>
      <c r="D9" s="150"/>
      <c r="E9" s="150"/>
      <c r="F9" s="150"/>
      <c r="G9" s="150"/>
      <c r="H9" s="150"/>
      <c r="I9" s="150"/>
      <c r="J9" s="150"/>
      <c r="K9" s="150"/>
    </row>
    <row r="10" spans="1:11" x14ac:dyDescent="0.25">
      <c r="A10" s="94" t="s">
        <v>140</v>
      </c>
      <c r="B10" s="95"/>
      <c r="C10" s="152">
        <v>300000</v>
      </c>
      <c r="D10" s="150"/>
      <c r="E10" s="150"/>
      <c r="F10" s="150"/>
      <c r="G10" s="150"/>
      <c r="H10" s="150"/>
      <c r="I10" s="150"/>
      <c r="J10" s="150"/>
      <c r="K10" s="150"/>
    </row>
    <row r="11" spans="1:11" x14ac:dyDescent="0.25">
      <c r="A11" s="94" t="s">
        <v>138</v>
      </c>
      <c r="B11" s="95"/>
      <c r="C11" s="152">
        <v>150000</v>
      </c>
      <c r="D11" s="150"/>
      <c r="E11" s="150"/>
      <c r="F11" s="150"/>
      <c r="G11" s="150"/>
      <c r="H11" s="150"/>
      <c r="I11" s="150"/>
      <c r="J11" s="150"/>
      <c r="K11" s="150"/>
    </row>
    <row r="12" spans="1:11" x14ac:dyDescent="0.25">
      <c r="A12" s="94" t="s">
        <v>132</v>
      </c>
      <c r="B12" s="95"/>
      <c r="C12" s="152">
        <v>50000</v>
      </c>
      <c r="D12" s="150"/>
      <c r="E12" s="150"/>
      <c r="F12" s="150"/>
      <c r="G12" s="150"/>
      <c r="H12" s="150"/>
      <c r="I12" s="150"/>
      <c r="J12" s="150"/>
      <c r="K12" s="150"/>
    </row>
    <row r="13" spans="1:11" x14ac:dyDescent="0.25">
      <c r="A13" s="94" t="s">
        <v>131</v>
      </c>
      <c r="B13" s="95"/>
      <c r="C13" s="152">
        <v>700000</v>
      </c>
      <c r="D13" s="150"/>
      <c r="E13" s="150"/>
      <c r="F13" s="150"/>
      <c r="G13" s="150"/>
      <c r="H13" s="150"/>
      <c r="I13" s="150"/>
      <c r="J13" s="150"/>
      <c r="K13" s="150"/>
    </row>
    <row r="14" spans="1:11" x14ac:dyDescent="0.25">
      <c r="A14" s="94" t="s">
        <v>58</v>
      </c>
      <c r="B14" s="95"/>
      <c r="C14" s="152">
        <v>300000</v>
      </c>
      <c r="D14" s="150"/>
      <c r="E14" s="150"/>
      <c r="F14" s="150"/>
      <c r="G14" s="150"/>
      <c r="H14" s="150"/>
      <c r="I14" s="150"/>
      <c r="J14" s="150"/>
      <c r="K14" s="150"/>
    </row>
    <row r="15" spans="1:11" x14ac:dyDescent="0.25">
      <c r="A15" s="94" t="s">
        <v>133</v>
      </c>
      <c r="B15" s="95"/>
      <c r="C15" s="152">
        <v>240000</v>
      </c>
      <c r="D15" s="150"/>
      <c r="E15" s="150"/>
      <c r="F15" s="150"/>
      <c r="G15" s="150"/>
      <c r="H15" s="150"/>
      <c r="I15" s="150"/>
      <c r="J15" s="150"/>
      <c r="K15" s="150"/>
    </row>
    <row r="16" spans="1:11" x14ac:dyDescent="0.25">
      <c r="A16" s="94" t="s">
        <v>83</v>
      </c>
      <c r="B16" s="95"/>
      <c r="C16" s="152">
        <v>30000</v>
      </c>
      <c r="D16" s="150"/>
      <c r="E16" s="150"/>
      <c r="F16" s="150"/>
      <c r="G16" s="150"/>
      <c r="H16" s="150"/>
      <c r="I16" s="150"/>
      <c r="J16" s="150"/>
      <c r="K16" s="150"/>
    </row>
    <row r="17" spans="1:11" x14ac:dyDescent="0.25">
      <c r="A17" s="94" t="s">
        <v>59</v>
      </c>
      <c r="B17" s="95"/>
      <c r="C17" s="152">
        <v>250000</v>
      </c>
      <c r="D17" s="150"/>
      <c r="E17" s="150"/>
      <c r="F17" s="150"/>
      <c r="G17" s="150"/>
      <c r="H17" s="150"/>
      <c r="I17" s="150"/>
      <c r="J17" s="150"/>
      <c r="K17" s="150"/>
    </row>
    <row r="18" spans="1:11" x14ac:dyDescent="0.25">
      <c r="A18" s="94" t="s">
        <v>60</v>
      </c>
      <c r="B18" s="95"/>
      <c r="C18" s="152">
        <v>100000</v>
      </c>
      <c r="D18" s="150"/>
      <c r="E18" s="150"/>
      <c r="F18" s="150"/>
      <c r="G18" s="150"/>
      <c r="H18" s="150"/>
      <c r="I18" s="150"/>
      <c r="J18" s="150"/>
      <c r="K18" s="150"/>
    </row>
    <row r="19" spans="1:11" x14ac:dyDescent="0.25">
      <c r="A19" s="94" t="s">
        <v>148</v>
      </c>
      <c r="B19" s="95"/>
      <c r="C19" s="152">
        <v>220000</v>
      </c>
      <c r="D19" s="150"/>
      <c r="E19" s="150"/>
      <c r="F19" s="150"/>
      <c r="G19" s="150"/>
      <c r="H19" s="150"/>
      <c r="I19" s="150"/>
      <c r="J19" s="150"/>
      <c r="K19" s="150"/>
    </row>
    <row r="20" spans="1:11" x14ac:dyDescent="0.25">
      <c r="A20" s="94" t="s">
        <v>61</v>
      </c>
      <c r="B20" s="95"/>
      <c r="C20" s="152">
        <v>500000</v>
      </c>
      <c r="D20" s="150"/>
      <c r="E20" s="150"/>
      <c r="F20" s="150"/>
      <c r="G20" s="150"/>
      <c r="H20" s="150"/>
      <c r="I20" s="150"/>
      <c r="J20" s="150"/>
      <c r="K20" s="150"/>
    </row>
    <row r="21" spans="1:11" x14ac:dyDescent="0.25">
      <c r="A21" s="94" t="s">
        <v>134</v>
      </c>
      <c r="B21" s="95"/>
      <c r="C21" s="152">
        <v>150000</v>
      </c>
      <c r="D21" s="150"/>
      <c r="E21" s="150"/>
      <c r="F21" s="150"/>
      <c r="G21" s="150"/>
      <c r="H21" s="150"/>
      <c r="I21" s="150"/>
      <c r="J21" s="150"/>
      <c r="K21" s="150"/>
    </row>
    <row r="22" spans="1:11" x14ac:dyDescent="0.25">
      <c r="A22" s="149" t="s">
        <v>135</v>
      </c>
      <c r="C22" s="152">
        <v>30000</v>
      </c>
      <c r="D22" s="150"/>
      <c r="E22" s="150"/>
      <c r="F22" s="150"/>
      <c r="G22" s="150"/>
      <c r="H22" s="150"/>
      <c r="I22" s="150"/>
      <c r="J22" s="150"/>
      <c r="K22" s="150"/>
    </row>
    <row r="23" spans="1:11" x14ac:dyDescent="0.25">
      <c r="A23" s="149" t="s">
        <v>142</v>
      </c>
      <c r="C23" s="152">
        <v>30000</v>
      </c>
      <c r="D23" s="150"/>
      <c r="E23" s="150"/>
      <c r="F23" s="150"/>
      <c r="G23" s="150"/>
      <c r="H23" s="150"/>
      <c r="I23" s="150"/>
      <c r="J23" s="150"/>
      <c r="K23" s="150"/>
    </row>
    <row r="24" spans="1:11" x14ac:dyDescent="0.25">
      <c r="A24" s="149" t="s">
        <v>53</v>
      </c>
      <c r="C24" s="152">
        <v>100000</v>
      </c>
      <c r="D24" s="150"/>
      <c r="E24" s="150"/>
      <c r="F24" s="150"/>
      <c r="G24" s="150"/>
      <c r="H24" s="150"/>
      <c r="I24" s="150"/>
      <c r="J24" s="150"/>
      <c r="K24" s="150"/>
    </row>
    <row r="25" spans="1:11" x14ac:dyDescent="0.25">
      <c r="A25" s="149" t="s">
        <v>57</v>
      </c>
      <c r="C25" s="152">
        <v>150000</v>
      </c>
      <c r="D25" s="150"/>
      <c r="E25" s="150"/>
      <c r="F25" s="150"/>
      <c r="G25" s="150"/>
      <c r="H25" s="150"/>
      <c r="I25" s="150"/>
      <c r="J25" s="150"/>
      <c r="K25" s="150"/>
    </row>
    <row r="26" spans="1:11" x14ac:dyDescent="0.25">
      <c r="A26" s="149" t="s">
        <v>146</v>
      </c>
      <c r="C26" s="152">
        <v>250000</v>
      </c>
      <c r="D26" s="150"/>
      <c r="E26" s="150"/>
      <c r="F26" s="150"/>
      <c r="G26" s="150"/>
      <c r="H26" s="150"/>
      <c r="I26" s="150"/>
      <c r="J26" s="150"/>
      <c r="K26" s="150"/>
    </row>
    <row r="27" spans="1:11" x14ac:dyDescent="0.25">
      <c r="A27" s="149" t="s">
        <v>145</v>
      </c>
      <c r="C27" s="152">
        <v>40000</v>
      </c>
      <c r="D27" s="150"/>
      <c r="E27" s="150"/>
      <c r="F27" s="150"/>
      <c r="G27" s="150"/>
      <c r="H27" s="150"/>
      <c r="I27" s="150"/>
      <c r="J27" s="150"/>
      <c r="K27" s="150"/>
    </row>
    <row r="28" spans="1:11" x14ac:dyDescent="0.25">
      <c r="A28" s="149" t="s">
        <v>137</v>
      </c>
      <c r="C28" s="152">
        <v>760000</v>
      </c>
      <c r="D28" s="150"/>
      <c r="E28" s="150"/>
      <c r="F28" s="150"/>
      <c r="G28" s="150"/>
      <c r="H28" s="150"/>
      <c r="I28" s="150"/>
      <c r="J28" s="150"/>
      <c r="K28" s="150"/>
    </row>
    <row r="29" spans="1:11" x14ac:dyDescent="0.25">
      <c r="A29" s="149" t="s">
        <v>139</v>
      </c>
      <c r="C29" s="152">
        <v>20000</v>
      </c>
      <c r="D29" s="150"/>
      <c r="E29" s="150"/>
      <c r="F29" s="150"/>
      <c r="G29" s="150"/>
      <c r="H29" s="150"/>
      <c r="I29" s="150"/>
      <c r="J29" s="150"/>
      <c r="K29" s="150"/>
    </row>
    <row r="30" spans="1:11" x14ac:dyDescent="0.25">
      <c r="A30" s="149" t="s">
        <v>143</v>
      </c>
      <c r="C30" s="152">
        <v>30000</v>
      </c>
      <c r="D30" s="150"/>
      <c r="E30" s="150"/>
      <c r="F30" s="150"/>
      <c r="G30" s="150"/>
      <c r="H30" s="150"/>
      <c r="I30" s="150"/>
      <c r="J30" s="150"/>
      <c r="K30" s="150"/>
    </row>
    <row r="31" spans="1:11" x14ac:dyDescent="0.25">
      <c r="A31" s="149" t="s">
        <v>144</v>
      </c>
      <c r="C31" s="152">
        <v>150000</v>
      </c>
      <c r="D31" s="150"/>
      <c r="E31" s="150"/>
      <c r="F31" s="150"/>
      <c r="G31" s="150"/>
      <c r="H31" s="150"/>
      <c r="I31" s="150"/>
      <c r="J31" s="150"/>
      <c r="K31" s="150"/>
    </row>
    <row r="32" spans="1:11" x14ac:dyDescent="0.25">
      <c r="A32" s="157" t="s">
        <v>149</v>
      </c>
      <c r="C32" s="152">
        <v>10200000</v>
      </c>
      <c r="D32" s="150"/>
      <c r="E32" s="150"/>
      <c r="F32" s="150"/>
      <c r="G32" s="150"/>
      <c r="H32" s="150"/>
      <c r="I32" s="150"/>
      <c r="J32" s="150"/>
      <c r="K32" s="150"/>
    </row>
    <row r="33" spans="1:11" x14ac:dyDescent="0.25">
      <c r="A33" s="96" t="s">
        <v>147</v>
      </c>
      <c r="B33" s="97"/>
      <c r="C33" s="153">
        <f>SUM(C6:C32)</f>
        <v>20000000</v>
      </c>
      <c r="D33" s="150"/>
      <c r="E33" s="150"/>
      <c r="F33" s="150"/>
      <c r="G33" s="150"/>
      <c r="H33" s="150"/>
      <c r="I33" s="150"/>
      <c r="J33" s="150"/>
      <c r="K33" s="150"/>
    </row>
  </sheetData>
  <sortState xmlns:xlrd2="http://schemas.microsoft.com/office/spreadsheetml/2017/richdata2" ref="A6:O21">
    <sortCondition descending="1" ref="K6:K21"/>
  </sortState>
  <phoneticPr fontId="2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Показатели проекта</vt:lpstr>
      <vt:lpstr>Анализ чувствительности проекта</vt:lpstr>
      <vt:lpstr>Финмодель</vt:lpstr>
      <vt:lpstr>всп расчеты</vt:lpstr>
      <vt:lpstr>исх данные</vt:lpstr>
      <vt:lpstr>исх данные Инвестирование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Борис Якубовский</cp:lastModifiedBy>
  <cp:lastPrinted>2023-08-13T07:55:49Z</cp:lastPrinted>
  <dcterms:created xsi:type="dcterms:W3CDTF">2023-04-13T18:20:12Z</dcterms:created>
  <dcterms:modified xsi:type="dcterms:W3CDTF">2023-10-03T13:29:10Z</dcterms:modified>
</cp:coreProperties>
</file>