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da_fenix/Desktop/EK/ФМ/"/>
    </mc:Choice>
  </mc:AlternateContent>
  <xr:revisionPtr revIDLastSave="0" documentId="8_{20955392-396A-0C41-8958-99FA0951DCA4}" xr6:coauthVersionLast="47" xr6:coauthVersionMax="47" xr10:uidLastSave="{00000000-0000-0000-0000-000000000000}"/>
  <bookViews>
    <workbookView xWindow="0" yWindow="740" windowWidth="29400" windowHeight="16680" activeTab="4" xr2:uid="{00000000-000D-0000-FFFF-FFFF00000000}"/>
  </bookViews>
  <sheets>
    <sheet name="МЕНЮ" sheetId="1" r:id="rId1"/>
    <sheet name="ВВОДНЫЕ" sheetId="2" r:id="rId2"/>
    <sheet name="ИНВЕСТИЦИИ" sheetId="3" r:id="rId3"/>
    <sheet name="1 МЕС" sheetId="4" r:id="rId4"/>
    <sheet name="ФИНМОДЕЛЬ - 12 вариантов" sheetId="5" r:id="rId5"/>
    <sheet name="ДЛЯ МЕНЕДЖЕРОВ" sheetId="6" state="hidden" r:id="rId6"/>
    <sheet name="24 мес 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D19" i="5" s="1"/>
  <c r="F22" i="5"/>
  <c r="G22" i="5"/>
  <c r="H22" i="5"/>
  <c r="I22" i="5"/>
  <c r="J22" i="5"/>
  <c r="C22" i="4" s="1"/>
  <c r="K22" i="5"/>
  <c r="L22" i="5"/>
  <c r="M22" i="5"/>
  <c r="N22" i="5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D13" i="7"/>
  <c r="E13" i="7" s="1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E12" i="7"/>
  <c r="F12" i="7" s="1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D10" i="7" s="1"/>
  <c r="O25" i="5"/>
  <c r="N25" i="5"/>
  <c r="M25" i="5"/>
  <c r="L25" i="5"/>
  <c r="K25" i="5"/>
  <c r="J25" i="5"/>
  <c r="I25" i="5"/>
  <c r="H25" i="5"/>
  <c r="Q25" i="5" s="1"/>
  <c r="G25" i="5"/>
  <c r="F25" i="5"/>
  <c r="E25" i="5"/>
  <c r="D25" i="5"/>
  <c r="O22" i="5"/>
  <c r="F13" i="5"/>
  <c r="G13" i="5" s="1"/>
  <c r="H13" i="5" s="1"/>
  <c r="I13" i="5" s="1"/>
  <c r="J13" i="5" s="1"/>
  <c r="E13" i="5"/>
  <c r="D13" i="5"/>
  <c r="E12" i="5"/>
  <c r="F12" i="5" s="1"/>
  <c r="O9" i="5"/>
  <c r="N9" i="5"/>
  <c r="M9" i="5"/>
  <c r="L9" i="5"/>
  <c r="K9" i="5"/>
  <c r="J9" i="5"/>
  <c r="C9" i="4" s="1"/>
  <c r="I9" i="5"/>
  <c r="H9" i="5"/>
  <c r="G9" i="5"/>
  <c r="F9" i="5"/>
  <c r="E9" i="5"/>
  <c r="D9" i="5"/>
  <c r="C38" i="4"/>
  <c r="C40" i="4" s="1"/>
  <c r="C25" i="4"/>
  <c r="C6" i="4"/>
  <c r="F59" i="3"/>
  <c r="F67" i="3" s="1"/>
  <c r="F57" i="3"/>
  <c r="F47" i="3"/>
  <c r="D8" i="7" s="1"/>
  <c r="F43" i="3"/>
  <c r="O19" i="5" s="1"/>
  <c r="F40" i="3"/>
  <c r="F36" i="3"/>
  <c r="N16" i="5" s="1"/>
  <c r="G5" i="3"/>
  <c r="G11" i="2"/>
  <c r="G4" i="3" l="1"/>
  <c r="G19" i="3" s="1"/>
  <c r="G16" i="5"/>
  <c r="L16" i="5"/>
  <c r="F37" i="3"/>
  <c r="H16" i="5"/>
  <c r="I16" i="5"/>
  <c r="J16" i="5"/>
  <c r="C16" i="4" s="1"/>
  <c r="G12" i="5"/>
  <c r="K13" i="5"/>
  <c r="L13" i="5" s="1"/>
  <c r="M13" i="5" s="1"/>
  <c r="N13" i="5" s="1"/>
  <c r="O13" i="5" s="1"/>
  <c r="C13" i="4"/>
  <c r="D10" i="5"/>
  <c r="D14" i="7"/>
  <c r="D15" i="7" s="1"/>
  <c r="D11" i="7"/>
  <c r="G12" i="7"/>
  <c r="F68" i="3"/>
  <c r="X18" i="7"/>
  <c r="P18" i="7"/>
  <c r="H18" i="7"/>
  <c r="W18" i="7"/>
  <c r="O18" i="7"/>
  <c r="G18" i="7"/>
  <c r="V18" i="7"/>
  <c r="N18" i="7"/>
  <c r="F18" i="7"/>
  <c r="AA18" i="7"/>
  <c r="S18" i="7"/>
  <c r="K18" i="7"/>
  <c r="Y18" i="7"/>
  <c r="I18" i="7"/>
  <c r="U18" i="7"/>
  <c r="E18" i="7"/>
  <c r="K19" i="5"/>
  <c r="T18" i="7"/>
  <c r="D18" i="7"/>
  <c r="R18" i="7"/>
  <c r="I19" i="5"/>
  <c r="Q18" i="7"/>
  <c r="M18" i="7"/>
  <c r="L18" i="7"/>
  <c r="N19" i="5"/>
  <c r="F19" i="5"/>
  <c r="Z18" i="7"/>
  <c r="J18" i="7"/>
  <c r="M19" i="5"/>
  <c r="E19" i="5"/>
  <c r="F44" i="3"/>
  <c r="D8" i="5"/>
  <c r="D16" i="5"/>
  <c r="D17" i="5" s="1"/>
  <c r="M16" i="5"/>
  <c r="H19" i="5"/>
  <c r="E8" i="5"/>
  <c r="E10" i="5" s="1"/>
  <c r="E16" i="5"/>
  <c r="J19" i="5"/>
  <c r="F69" i="3"/>
  <c r="G19" i="5"/>
  <c r="Q22" i="5"/>
  <c r="X16" i="7"/>
  <c r="P16" i="7"/>
  <c r="H16" i="7"/>
  <c r="W16" i="7"/>
  <c r="O16" i="7"/>
  <c r="G16" i="7"/>
  <c r="V16" i="7"/>
  <c r="AA16" i="7"/>
  <c r="S16" i="7"/>
  <c r="K16" i="7"/>
  <c r="Y16" i="7"/>
  <c r="J16" i="7"/>
  <c r="U16" i="7"/>
  <c r="I16" i="7"/>
  <c r="T16" i="7"/>
  <c r="F16" i="7"/>
  <c r="R16" i="7"/>
  <c r="E16" i="7"/>
  <c r="Q16" i="7"/>
  <c r="D16" i="7"/>
  <c r="D17" i="7" s="1"/>
  <c r="E8" i="7" s="1"/>
  <c r="E10" i="7" s="1"/>
  <c r="E11" i="7" s="1"/>
  <c r="N16" i="7"/>
  <c r="M16" i="7"/>
  <c r="Z16" i="7"/>
  <c r="L16" i="7"/>
  <c r="K16" i="5"/>
  <c r="F66" i="3"/>
  <c r="F16" i="5"/>
  <c r="O16" i="5"/>
  <c r="L19" i="5"/>
  <c r="F8" i="5" l="1"/>
  <c r="F10" i="5" s="1"/>
  <c r="F17" i="5" s="1"/>
  <c r="E14" i="5"/>
  <c r="E11" i="5"/>
  <c r="D24" i="5"/>
  <c r="D23" i="5"/>
  <c r="D21" i="5"/>
  <c r="D19" i="7"/>
  <c r="D20" i="7" s="1"/>
  <c r="E17" i="5"/>
  <c r="D11" i="5"/>
  <c r="D14" i="5"/>
  <c r="F73" i="3"/>
  <c r="F76" i="3" s="1"/>
  <c r="H12" i="7"/>
  <c r="E17" i="7"/>
  <c r="F8" i="7" s="1"/>
  <c r="C33" i="7"/>
  <c r="C29" i="5"/>
  <c r="E14" i="7"/>
  <c r="H12" i="5"/>
  <c r="D24" i="7"/>
  <c r="D23" i="7"/>
  <c r="D21" i="7"/>
  <c r="Q19" i="5"/>
  <c r="C19" i="4"/>
  <c r="F14" i="5" l="1"/>
  <c r="F20" i="5" s="1"/>
  <c r="F11" i="5"/>
  <c r="G8" i="5"/>
  <c r="G10" i="5" s="1"/>
  <c r="F10" i="7"/>
  <c r="F11" i="7" s="1"/>
  <c r="D26" i="7"/>
  <c r="D27" i="7" s="1"/>
  <c r="F23" i="5"/>
  <c r="F21" i="5"/>
  <c r="F24" i="5"/>
  <c r="F15" i="5"/>
  <c r="I12" i="5"/>
  <c r="I12" i="7"/>
  <c r="D15" i="5"/>
  <c r="D20" i="5"/>
  <c r="E15" i="5"/>
  <c r="E20" i="5"/>
  <c r="E15" i="7"/>
  <c r="E19" i="7"/>
  <c r="E20" i="7" s="1"/>
  <c r="E21" i="5"/>
  <c r="E23" i="5"/>
  <c r="E24" i="5"/>
  <c r="E24" i="7"/>
  <c r="E23" i="7"/>
  <c r="E21" i="7"/>
  <c r="E26" i="7" l="1"/>
  <c r="E27" i="7" s="1"/>
  <c r="F17" i="7"/>
  <c r="G8" i="7" s="1"/>
  <c r="G10" i="7" s="1"/>
  <c r="G11" i="7" s="1"/>
  <c r="F14" i="7"/>
  <c r="F19" i="7" s="1"/>
  <c r="D31" i="7"/>
  <c r="D33" i="7" s="1"/>
  <c r="E18" i="5"/>
  <c r="E26" i="5" s="1"/>
  <c r="E37" i="5" s="1"/>
  <c r="E48" i="5" s="1"/>
  <c r="F23" i="7"/>
  <c r="F24" i="7"/>
  <c r="J12" i="7"/>
  <c r="G11" i="5"/>
  <c r="G17" i="5"/>
  <c r="H8" i="5" s="1"/>
  <c r="H10" i="5" s="1"/>
  <c r="G14" i="5"/>
  <c r="F18" i="5"/>
  <c r="F26" i="5" s="1"/>
  <c r="J12" i="5"/>
  <c r="D18" i="5"/>
  <c r="D26" i="5" s="1"/>
  <c r="F20" i="7" l="1"/>
  <c r="G17" i="7"/>
  <c r="G14" i="7"/>
  <c r="F21" i="7"/>
  <c r="E31" i="7"/>
  <c r="E33" i="7" s="1"/>
  <c r="F15" i="7"/>
  <c r="E41" i="5"/>
  <c r="E52" i="5" s="1"/>
  <c r="E35" i="5"/>
  <c r="E46" i="5" s="1"/>
  <c r="E30" i="5"/>
  <c r="E33" i="5"/>
  <c r="E44" i="5" s="1"/>
  <c r="E38" i="5"/>
  <c r="E49" i="5" s="1"/>
  <c r="E42" i="5"/>
  <c r="E53" i="5" s="1"/>
  <c r="E36" i="5"/>
  <c r="E47" i="5" s="1"/>
  <c r="E39" i="5"/>
  <c r="E50" i="5" s="1"/>
  <c r="E40" i="5"/>
  <c r="E51" i="5" s="1"/>
  <c r="E34" i="5"/>
  <c r="E45" i="5" s="1"/>
  <c r="E27" i="5"/>
  <c r="K12" i="7"/>
  <c r="H11" i="5"/>
  <c r="H17" i="5"/>
  <c r="I8" i="5" s="1"/>
  <c r="I10" i="5" s="1"/>
  <c r="H14" i="5"/>
  <c r="F41" i="5"/>
  <c r="F52" i="5" s="1"/>
  <c r="F38" i="5"/>
  <c r="F49" i="5" s="1"/>
  <c r="F27" i="5"/>
  <c r="F37" i="5"/>
  <c r="F48" i="5" s="1"/>
  <c r="F34" i="5"/>
  <c r="F45" i="5" s="1"/>
  <c r="F40" i="5"/>
  <c r="F51" i="5" s="1"/>
  <c r="F39" i="5"/>
  <c r="F50" i="5" s="1"/>
  <c r="F36" i="5"/>
  <c r="F47" i="5" s="1"/>
  <c r="F42" i="5"/>
  <c r="F53" i="5" s="1"/>
  <c r="F33" i="5"/>
  <c r="F44" i="5" s="1"/>
  <c r="F35" i="5"/>
  <c r="F46" i="5" s="1"/>
  <c r="F30" i="5"/>
  <c r="D42" i="5"/>
  <c r="D53" i="5" s="1"/>
  <c r="D33" i="5"/>
  <c r="D44" i="5" s="1"/>
  <c r="D35" i="5"/>
  <c r="D46" i="5" s="1"/>
  <c r="D41" i="5"/>
  <c r="D52" i="5" s="1"/>
  <c r="D38" i="5"/>
  <c r="D49" i="5" s="1"/>
  <c r="D27" i="5"/>
  <c r="D37" i="5"/>
  <c r="D48" i="5" s="1"/>
  <c r="D34" i="5"/>
  <c r="D45" i="5" s="1"/>
  <c r="D40" i="5"/>
  <c r="D51" i="5" s="1"/>
  <c r="D39" i="5"/>
  <c r="D50" i="5" s="1"/>
  <c r="D36" i="5"/>
  <c r="D47" i="5" s="1"/>
  <c r="D30" i="5"/>
  <c r="G15" i="5"/>
  <c r="G20" i="5"/>
  <c r="K12" i="5"/>
  <c r="C12" i="4"/>
  <c r="G23" i="5"/>
  <c r="G21" i="5"/>
  <c r="G24" i="5"/>
  <c r="F26" i="7" l="1"/>
  <c r="F31" i="7" s="1"/>
  <c r="G15" i="7"/>
  <c r="G19" i="7"/>
  <c r="G20" i="7" s="1"/>
  <c r="G24" i="7"/>
  <c r="G21" i="7"/>
  <c r="H8" i="7"/>
  <c r="H10" i="7" s="1"/>
  <c r="G23" i="7"/>
  <c r="F33" i="7"/>
  <c r="G18" i="5"/>
  <c r="G26" i="5" s="1"/>
  <c r="I11" i="5"/>
  <c r="I17" i="5"/>
  <c r="J8" i="5" s="1"/>
  <c r="J10" i="5" s="1"/>
  <c r="I14" i="5"/>
  <c r="L12" i="5"/>
  <c r="L12" i="7"/>
  <c r="H15" i="5"/>
  <c r="H20" i="5"/>
  <c r="H21" i="5"/>
  <c r="H23" i="5"/>
  <c r="H24" i="5"/>
  <c r="F27" i="7" l="1"/>
  <c r="G26" i="7"/>
  <c r="C8" i="4"/>
  <c r="H14" i="7"/>
  <c r="H11" i="7"/>
  <c r="H17" i="7"/>
  <c r="G31" i="7"/>
  <c r="G33" i="7" s="1"/>
  <c r="G27" i="7"/>
  <c r="H18" i="5"/>
  <c r="H26" i="5" s="1"/>
  <c r="J11" i="5"/>
  <c r="C11" i="4" s="1"/>
  <c r="C10" i="4"/>
  <c r="J17" i="5"/>
  <c r="K8" i="5" s="1"/>
  <c r="K10" i="5" s="1"/>
  <c r="J14" i="5"/>
  <c r="G41" i="5"/>
  <c r="G52" i="5" s="1"/>
  <c r="G39" i="5"/>
  <c r="G50" i="5" s="1"/>
  <c r="G37" i="5"/>
  <c r="G48" i="5" s="1"/>
  <c r="G35" i="5"/>
  <c r="G46" i="5" s="1"/>
  <c r="G34" i="5"/>
  <c r="G45" i="5" s="1"/>
  <c r="G40" i="5"/>
  <c r="G51" i="5" s="1"/>
  <c r="G36" i="5"/>
  <c r="G47" i="5" s="1"/>
  <c r="G42" i="5"/>
  <c r="G53" i="5" s="1"/>
  <c r="G33" i="5"/>
  <c r="G44" i="5" s="1"/>
  <c r="G38" i="5"/>
  <c r="G49" i="5" s="1"/>
  <c r="G27" i="5"/>
  <c r="G30" i="5"/>
  <c r="M12" i="5"/>
  <c r="I15" i="5"/>
  <c r="I20" i="5"/>
  <c r="M12" i="7"/>
  <c r="I23" i="5"/>
  <c r="I21" i="5"/>
  <c r="I24" i="5"/>
  <c r="H15" i="7" l="1"/>
  <c r="H19" i="7"/>
  <c r="I8" i="7"/>
  <c r="H24" i="7"/>
  <c r="H23" i="7"/>
  <c r="H21" i="7"/>
  <c r="H20" i="7"/>
  <c r="N12" i="7"/>
  <c r="C14" i="4"/>
  <c r="J15" i="5"/>
  <c r="C15" i="4" s="1"/>
  <c r="J20" i="5"/>
  <c r="N12" i="5"/>
  <c r="J24" i="5"/>
  <c r="C24" i="4" s="1"/>
  <c r="J23" i="5"/>
  <c r="C23" i="4" s="1"/>
  <c r="C34" i="4" s="1"/>
  <c r="C17" i="4"/>
  <c r="J21" i="5"/>
  <c r="C21" i="4" s="1"/>
  <c r="H34" i="5"/>
  <c r="H45" i="5" s="1"/>
  <c r="H40" i="5"/>
  <c r="H51" i="5" s="1"/>
  <c r="H37" i="5"/>
  <c r="H48" i="5" s="1"/>
  <c r="H36" i="5"/>
  <c r="H47" i="5" s="1"/>
  <c r="H42" i="5"/>
  <c r="H53" i="5" s="1"/>
  <c r="H39" i="5"/>
  <c r="H50" i="5" s="1"/>
  <c r="H33" i="5"/>
  <c r="H44" i="5" s="1"/>
  <c r="H38" i="5"/>
  <c r="H49" i="5" s="1"/>
  <c r="H35" i="5"/>
  <c r="H46" i="5" s="1"/>
  <c r="H27" i="5"/>
  <c r="H41" i="5"/>
  <c r="H52" i="5" s="1"/>
  <c r="H30" i="5"/>
  <c r="K11" i="5"/>
  <c r="K17" i="5"/>
  <c r="L8" i="5" s="1"/>
  <c r="L10" i="5" s="1"/>
  <c r="K14" i="5"/>
  <c r="I18" i="5"/>
  <c r="I26" i="5" s="1"/>
  <c r="H26" i="7" l="1"/>
  <c r="H27" i="7" s="1"/>
  <c r="I10" i="7"/>
  <c r="O12" i="5"/>
  <c r="O12" i="7"/>
  <c r="L11" i="5"/>
  <c r="L17" i="5"/>
  <c r="M8" i="5" s="1"/>
  <c r="M10" i="5" s="1"/>
  <c r="L14" i="5"/>
  <c r="K15" i="5"/>
  <c r="K20" i="5"/>
  <c r="C20" i="4"/>
  <c r="C18" i="4" s="1"/>
  <c r="J18" i="5"/>
  <c r="J26" i="5" s="1"/>
  <c r="I40" i="5"/>
  <c r="I51" i="5" s="1"/>
  <c r="I37" i="5"/>
  <c r="I48" i="5" s="1"/>
  <c r="I36" i="5"/>
  <c r="I47" i="5" s="1"/>
  <c r="I42" i="5"/>
  <c r="I53" i="5" s="1"/>
  <c r="I39" i="5"/>
  <c r="I50" i="5" s="1"/>
  <c r="I33" i="5"/>
  <c r="I44" i="5" s="1"/>
  <c r="I38" i="5"/>
  <c r="I49" i="5" s="1"/>
  <c r="I35" i="5"/>
  <c r="I46" i="5" s="1"/>
  <c r="I27" i="5"/>
  <c r="I41" i="5"/>
  <c r="I52" i="5" s="1"/>
  <c r="I34" i="5"/>
  <c r="I45" i="5" s="1"/>
  <c r="I30" i="5"/>
  <c r="K24" i="5"/>
  <c r="K23" i="5"/>
  <c r="K21" i="5"/>
  <c r="H31" i="7" l="1"/>
  <c r="H33" i="7" s="1"/>
  <c r="I14" i="7"/>
  <c r="I11" i="7"/>
  <c r="I17" i="7"/>
  <c r="K18" i="5"/>
  <c r="K26" i="5" s="1"/>
  <c r="L15" i="5"/>
  <c r="L20" i="5"/>
  <c r="P12" i="7"/>
  <c r="M11" i="5"/>
  <c r="M17" i="5"/>
  <c r="N8" i="5" s="1"/>
  <c r="N10" i="5" s="1"/>
  <c r="M14" i="5"/>
  <c r="L24" i="5"/>
  <c r="L23" i="5"/>
  <c r="L21" i="5"/>
  <c r="J36" i="5"/>
  <c r="J47" i="5" s="1"/>
  <c r="J42" i="5"/>
  <c r="J53" i="5" s="1"/>
  <c r="J39" i="5"/>
  <c r="J50" i="5" s="1"/>
  <c r="J33" i="5"/>
  <c r="J44" i="5" s="1"/>
  <c r="J38" i="5"/>
  <c r="J49" i="5" s="1"/>
  <c r="J35" i="5"/>
  <c r="J46" i="5" s="1"/>
  <c r="J27" i="5"/>
  <c r="C27" i="4" s="1"/>
  <c r="J41" i="5"/>
  <c r="J52" i="5" s="1"/>
  <c r="J34" i="5"/>
  <c r="J45" i="5" s="1"/>
  <c r="J40" i="5"/>
  <c r="J51" i="5" s="1"/>
  <c r="J37" i="5"/>
  <c r="J48" i="5" s="1"/>
  <c r="C26" i="4"/>
  <c r="J30" i="5"/>
  <c r="I23" i="7" l="1"/>
  <c r="I24" i="7"/>
  <c r="I21" i="7"/>
  <c r="J8" i="7"/>
  <c r="J10" i="7" s="1"/>
  <c r="I15" i="7"/>
  <c r="I19" i="7"/>
  <c r="I20" i="7" s="1"/>
  <c r="K42" i="5"/>
  <c r="K53" i="5" s="1"/>
  <c r="K40" i="5"/>
  <c r="K51" i="5" s="1"/>
  <c r="K38" i="5"/>
  <c r="K49" i="5" s="1"/>
  <c r="K36" i="5"/>
  <c r="K47" i="5" s="1"/>
  <c r="K34" i="5"/>
  <c r="K45" i="5" s="1"/>
  <c r="K39" i="5"/>
  <c r="K50" i="5" s="1"/>
  <c r="K33" i="5"/>
  <c r="K44" i="5" s="1"/>
  <c r="K35" i="5"/>
  <c r="K46" i="5" s="1"/>
  <c r="K27" i="5"/>
  <c r="K41" i="5"/>
  <c r="K52" i="5" s="1"/>
  <c r="K37" i="5"/>
  <c r="K48" i="5" s="1"/>
  <c r="K30" i="5"/>
  <c r="N11" i="5"/>
  <c r="N17" i="5"/>
  <c r="O8" i="5" s="1"/>
  <c r="O10" i="5" s="1"/>
  <c r="N14" i="5"/>
  <c r="Q12" i="7"/>
  <c r="L18" i="5"/>
  <c r="L26" i="5" s="1"/>
  <c r="M15" i="5"/>
  <c r="M20" i="5"/>
  <c r="M21" i="5"/>
  <c r="M24" i="5"/>
  <c r="M23" i="5"/>
  <c r="I26" i="7" l="1"/>
  <c r="I31" i="7" s="1"/>
  <c r="I33" i="7" s="1"/>
  <c r="Q8" i="5"/>
  <c r="J14" i="7"/>
  <c r="J11" i="7"/>
  <c r="J17" i="7"/>
  <c r="M18" i="5"/>
  <c r="M26" i="5" s="1"/>
  <c r="N15" i="5"/>
  <c r="N20" i="5"/>
  <c r="N23" i="5"/>
  <c r="N21" i="5"/>
  <c r="N24" i="5"/>
  <c r="O11" i="5"/>
  <c r="O17" i="5"/>
  <c r="Q10" i="5"/>
  <c r="O14" i="5"/>
  <c r="L39" i="5"/>
  <c r="L50" i="5" s="1"/>
  <c r="L36" i="5"/>
  <c r="L47" i="5" s="1"/>
  <c r="L33" i="5"/>
  <c r="L44" i="5" s="1"/>
  <c r="L42" i="5"/>
  <c r="L53" i="5" s="1"/>
  <c r="L35" i="5"/>
  <c r="L46" i="5" s="1"/>
  <c r="L27" i="5"/>
  <c r="L41" i="5"/>
  <c r="L52" i="5" s="1"/>
  <c r="L38" i="5"/>
  <c r="L49" i="5" s="1"/>
  <c r="L37" i="5"/>
  <c r="L48" i="5" s="1"/>
  <c r="L34" i="5"/>
  <c r="L45" i="5" s="1"/>
  <c r="L40" i="5"/>
  <c r="L51" i="5" s="1"/>
  <c r="L30" i="5"/>
  <c r="R12" i="7"/>
  <c r="I27" i="7" l="1"/>
  <c r="K8" i="7"/>
  <c r="K10" i="7" s="1"/>
  <c r="J24" i="7"/>
  <c r="J23" i="7"/>
  <c r="J21" i="7"/>
  <c r="J15" i="7"/>
  <c r="J19" i="7"/>
  <c r="J20" i="7" s="1"/>
  <c r="O23" i="5"/>
  <c r="Q23" i="5" s="1"/>
  <c r="O21" i="5"/>
  <c r="Q21" i="5" s="1"/>
  <c r="O24" i="5"/>
  <c r="Q24" i="5" s="1"/>
  <c r="Q17" i="5"/>
  <c r="S12" i="7"/>
  <c r="N18" i="5"/>
  <c r="N26" i="5" s="1"/>
  <c r="M42" i="5"/>
  <c r="M53" i="5" s="1"/>
  <c r="M35" i="5"/>
  <c r="M46" i="5" s="1"/>
  <c r="M27" i="5"/>
  <c r="M41" i="5"/>
  <c r="M52" i="5" s="1"/>
  <c r="M38" i="5"/>
  <c r="M49" i="5" s="1"/>
  <c r="M37" i="5"/>
  <c r="M48" i="5" s="1"/>
  <c r="M34" i="5"/>
  <c r="M45" i="5" s="1"/>
  <c r="M40" i="5"/>
  <c r="M51" i="5" s="1"/>
  <c r="M39" i="5"/>
  <c r="M50" i="5" s="1"/>
  <c r="M36" i="5"/>
  <c r="M47" i="5" s="1"/>
  <c r="M33" i="5"/>
  <c r="M44" i="5" s="1"/>
  <c r="M30" i="5"/>
  <c r="O15" i="5"/>
  <c r="O20" i="5"/>
  <c r="J26" i="7" l="1"/>
  <c r="J27" i="7" s="1"/>
  <c r="K14" i="7"/>
  <c r="K11" i="7"/>
  <c r="K17" i="7"/>
  <c r="N35" i="5"/>
  <c r="N46" i="5" s="1"/>
  <c r="N27" i="5"/>
  <c r="N41" i="5"/>
  <c r="N52" i="5" s="1"/>
  <c r="N38" i="5"/>
  <c r="N49" i="5" s="1"/>
  <c r="N37" i="5"/>
  <c r="N48" i="5" s="1"/>
  <c r="N34" i="5"/>
  <c r="N45" i="5" s="1"/>
  <c r="N40" i="5"/>
  <c r="N51" i="5" s="1"/>
  <c r="N39" i="5"/>
  <c r="N50" i="5" s="1"/>
  <c r="N36" i="5"/>
  <c r="N47" i="5" s="1"/>
  <c r="N33" i="5"/>
  <c r="N44" i="5" s="1"/>
  <c r="N42" i="5"/>
  <c r="N53" i="5" s="1"/>
  <c r="N30" i="5"/>
  <c r="O18" i="5"/>
  <c r="O26" i="5" s="1"/>
  <c r="Q20" i="5"/>
  <c r="Q18" i="5" s="1"/>
  <c r="Q26" i="5" s="1"/>
  <c r="Q27" i="5" s="1"/>
  <c r="T12" i="7"/>
  <c r="J31" i="7" l="1"/>
  <c r="J33" i="7" s="1"/>
  <c r="K15" i="7"/>
  <c r="K19" i="7"/>
  <c r="K20" i="7" s="1"/>
  <c r="L8" i="7"/>
  <c r="L10" i="7" s="1"/>
  <c r="K21" i="7"/>
  <c r="K23" i="7"/>
  <c r="K24" i="7"/>
  <c r="O41" i="5"/>
  <c r="O52" i="5" s="1"/>
  <c r="O39" i="5"/>
  <c r="O50" i="5" s="1"/>
  <c r="O37" i="5"/>
  <c r="O48" i="5" s="1"/>
  <c r="O35" i="5"/>
  <c r="O46" i="5" s="1"/>
  <c r="O38" i="5"/>
  <c r="O49" i="5" s="1"/>
  <c r="O34" i="5"/>
  <c r="O45" i="5" s="1"/>
  <c r="O40" i="5"/>
  <c r="O51" i="5" s="1"/>
  <c r="O36" i="5"/>
  <c r="O47" i="5" s="1"/>
  <c r="O33" i="5"/>
  <c r="O44" i="5" s="1"/>
  <c r="O42" i="5"/>
  <c r="O53" i="5" s="1"/>
  <c r="O27" i="5"/>
  <c r="O30" i="5"/>
  <c r="U12" i="7"/>
  <c r="K26" i="7" l="1"/>
  <c r="L14" i="7"/>
  <c r="L11" i="7"/>
  <c r="L17" i="7"/>
  <c r="V12" i="7"/>
  <c r="M8" i="7" l="1"/>
  <c r="M10" i="7" s="1"/>
  <c r="L21" i="7"/>
  <c r="L23" i="7"/>
  <c r="L24" i="7"/>
  <c r="L15" i="7"/>
  <c r="L19" i="7"/>
  <c r="L20" i="7" s="1"/>
  <c r="K31" i="7"/>
  <c r="K33" i="7" s="1"/>
  <c r="K27" i="7"/>
  <c r="W12" i="7"/>
  <c r="L26" i="7" l="1"/>
  <c r="L27" i="7" s="1"/>
  <c r="M14" i="7"/>
  <c r="M17" i="7"/>
  <c r="M11" i="7"/>
  <c r="X12" i="7"/>
  <c r="L31" i="7" l="1"/>
  <c r="L33" i="7" s="1"/>
  <c r="N8" i="7"/>
  <c r="N10" i="7" s="1"/>
  <c r="M21" i="7"/>
  <c r="M23" i="7"/>
  <c r="M24" i="7"/>
  <c r="M15" i="7"/>
  <c r="M19" i="7"/>
  <c r="M20" i="7" s="1"/>
  <c r="M26" i="7" s="1"/>
  <c r="Y12" i="7"/>
  <c r="M31" i="7" l="1"/>
  <c r="M33" i="7" s="1"/>
  <c r="M27" i="7"/>
  <c r="N17" i="7"/>
  <c r="N14" i="7"/>
  <c r="N11" i="7"/>
  <c r="Z12" i="7"/>
  <c r="O8" i="7" l="1"/>
  <c r="O10" i="7" s="1"/>
  <c r="N24" i="7"/>
  <c r="N23" i="7"/>
  <c r="N21" i="7"/>
  <c r="N15" i="7"/>
  <c r="N19" i="7"/>
  <c r="N20" i="7" s="1"/>
  <c r="N26" i="7" s="1"/>
  <c r="AA12" i="7"/>
  <c r="N31" i="7" l="1"/>
  <c r="N33" i="7" s="1"/>
  <c r="N27" i="7"/>
  <c r="O14" i="7"/>
  <c r="O11" i="7"/>
  <c r="O17" i="7"/>
  <c r="P8" i="7" l="1"/>
  <c r="P10" i="7" s="1"/>
  <c r="O21" i="7"/>
  <c r="O23" i="7"/>
  <c r="O24" i="7"/>
  <c r="O15" i="7"/>
  <c r="O19" i="7"/>
  <c r="O20" i="7" s="1"/>
  <c r="O26" i="7" s="1"/>
  <c r="O27" i="7" l="1"/>
  <c r="O31" i="7"/>
  <c r="O33" i="7" s="1"/>
  <c r="P14" i="7"/>
  <c r="P11" i="7"/>
  <c r="P17" i="7"/>
  <c r="Q8" i="7" l="1"/>
  <c r="Q10" i="7" s="1"/>
  <c r="P24" i="7"/>
  <c r="P21" i="7"/>
  <c r="P23" i="7"/>
  <c r="P15" i="7"/>
  <c r="P19" i="7"/>
  <c r="P20" i="7" s="1"/>
  <c r="P26" i="7" s="1"/>
  <c r="P27" i="7" l="1"/>
  <c r="P31" i="7"/>
  <c r="P33" i="7" s="1"/>
  <c r="Q11" i="7"/>
  <c r="Q14" i="7"/>
  <c r="Q17" i="7"/>
  <c r="R8" i="7" l="1"/>
  <c r="R10" i="7" s="1"/>
  <c r="Q24" i="7"/>
  <c r="Q23" i="7"/>
  <c r="Q21" i="7"/>
  <c r="Q15" i="7"/>
  <c r="Q19" i="7"/>
  <c r="Q20" i="7" s="1"/>
  <c r="Q26" i="7" l="1"/>
  <c r="Q31" i="7"/>
  <c r="Q33" i="7" s="1"/>
  <c r="Q27" i="7"/>
  <c r="R14" i="7"/>
  <c r="R17" i="7"/>
  <c r="R11" i="7"/>
  <c r="S8" i="7" l="1"/>
  <c r="S10" i="7" s="1"/>
  <c r="R21" i="7"/>
  <c r="R24" i="7"/>
  <c r="R23" i="7"/>
  <c r="R15" i="7"/>
  <c r="R19" i="7"/>
  <c r="R20" i="7" s="1"/>
  <c r="R26" i="7" s="1"/>
  <c r="R31" i="7" l="1"/>
  <c r="R33" i="7" s="1"/>
  <c r="R27" i="7"/>
  <c r="S11" i="7"/>
  <c r="S17" i="7"/>
  <c r="S14" i="7"/>
  <c r="S19" i="7" l="1"/>
  <c r="S20" i="7" s="1"/>
  <c r="S15" i="7"/>
  <c r="T8" i="7"/>
  <c r="T10" i="7" s="1"/>
  <c r="S24" i="7"/>
  <c r="S23" i="7"/>
  <c r="S21" i="7"/>
  <c r="T14" i="7" l="1"/>
  <c r="T17" i="7"/>
  <c r="T11" i="7"/>
  <c r="S26" i="7"/>
  <c r="S27" i="7" l="1"/>
  <c r="S31" i="7"/>
  <c r="S33" i="7" s="1"/>
  <c r="U8" i="7"/>
  <c r="U10" i="7" s="1"/>
  <c r="T23" i="7"/>
  <c r="T24" i="7"/>
  <c r="T21" i="7"/>
  <c r="T15" i="7"/>
  <c r="T19" i="7"/>
  <c r="T20" i="7" s="1"/>
  <c r="T26" i="7" l="1"/>
  <c r="T27" i="7" s="1"/>
  <c r="U11" i="7"/>
  <c r="U17" i="7"/>
  <c r="U14" i="7"/>
  <c r="T31" i="7" l="1"/>
  <c r="T33" i="7" s="1"/>
  <c r="U19" i="7"/>
  <c r="U20" i="7" s="1"/>
  <c r="U15" i="7"/>
  <c r="V8" i="7"/>
  <c r="V10" i="7" s="1"/>
  <c r="U24" i="7"/>
  <c r="U23" i="7"/>
  <c r="U21" i="7"/>
  <c r="V14" i="7" l="1"/>
  <c r="V11" i="7"/>
  <c r="V17" i="7"/>
  <c r="U26" i="7"/>
  <c r="U27" i="7" l="1"/>
  <c r="U31" i="7"/>
  <c r="U33" i="7" s="1"/>
  <c r="W8" i="7"/>
  <c r="W10" i="7" s="1"/>
  <c r="V21" i="7"/>
  <c r="V23" i="7"/>
  <c r="V24" i="7"/>
  <c r="V15" i="7"/>
  <c r="V19" i="7"/>
  <c r="V20" i="7" s="1"/>
  <c r="V26" i="7" s="1"/>
  <c r="V31" i="7" l="1"/>
  <c r="V33" i="7" s="1"/>
  <c r="V27" i="7"/>
  <c r="W14" i="7"/>
  <c r="W11" i="7"/>
  <c r="W17" i="7"/>
  <c r="X8" i="7" l="1"/>
  <c r="X10" i="7" s="1"/>
  <c r="W23" i="7"/>
  <c r="W24" i="7"/>
  <c r="W21" i="7"/>
  <c r="W15" i="7"/>
  <c r="W19" i="7"/>
  <c r="W20" i="7" s="1"/>
  <c r="W26" i="7" s="1"/>
  <c r="W27" i="7" l="1"/>
  <c r="W31" i="7"/>
  <c r="W33" i="7" s="1"/>
  <c r="X14" i="7"/>
  <c r="X17" i="7"/>
  <c r="X11" i="7"/>
  <c r="Y8" i="7" l="1"/>
  <c r="Y10" i="7" s="1"/>
  <c r="X23" i="7"/>
  <c r="X24" i="7"/>
  <c r="X21" i="7"/>
  <c r="X19" i="7"/>
  <c r="X20" i="7" s="1"/>
  <c r="X26" i="7" s="1"/>
  <c r="X15" i="7"/>
  <c r="X31" i="7" l="1"/>
  <c r="X33" i="7" s="1"/>
  <c r="X27" i="7"/>
  <c r="Y17" i="7"/>
  <c r="Y14" i="7"/>
  <c r="Y11" i="7"/>
  <c r="Y15" i="7" l="1"/>
  <c r="Y19" i="7"/>
  <c r="Y20" i="7" s="1"/>
  <c r="Z8" i="7"/>
  <c r="Z10" i="7" s="1"/>
  <c r="Y23" i="7"/>
  <c r="Y21" i="7"/>
  <c r="Y24" i="7"/>
  <c r="Y26" i="7" l="1"/>
  <c r="Z14" i="7"/>
  <c r="Z17" i="7"/>
  <c r="Z11" i="7"/>
  <c r="AA8" i="7" l="1"/>
  <c r="AA10" i="7" s="1"/>
  <c r="Z23" i="7"/>
  <c r="Z24" i="7"/>
  <c r="Z21" i="7"/>
  <c r="Z15" i="7"/>
  <c r="Z19" i="7"/>
  <c r="Z20" i="7" s="1"/>
  <c r="Y31" i="7"/>
  <c r="Y33" i="7" s="1"/>
  <c r="Y27" i="7"/>
  <c r="Z26" i="7" l="1"/>
  <c r="Z27" i="7" s="1"/>
  <c r="AA14" i="7"/>
  <c r="AA11" i="7"/>
  <c r="AA17" i="7"/>
  <c r="Z31" i="7" l="1"/>
  <c r="Z33" i="7" s="1"/>
  <c r="AA24" i="7"/>
  <c r="AA21" i="7"/>
  <c r="AA23" i="7"/>
  <c r="AA19" i="7"/>
  <c r="AA20" i="7" s="1"/>
  <c r="AA26" i="7" s="1"/>
  <c r="AA15" i="7"/>
  <c r="AA27" i="7" l="1"/>
  <c r="AA31" i="7"/>
  <c r="AA3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7" authorId="0" shapeId="0" xr:uid="{00000000-0006-0000-0100-000001000000}">
      <text>
        <r>
          <rPr>
            <sz val="11"/>
            <color rgb="FF000000"/>
            <rFont val="Calibri"/>
            <family val="2"/>
          </rPr>
          <t xml:space="preserve">оптимально  в первые годы работы  
</t>
        </r>
        <r>
          <rPr>
            <sz val="11"/>
            <color rgb="FF000000"/>
            <rFont val="Calibri"/>
            <family val="2"/>
          </rPr>
          <t xml:space="preserve">- зал 400-600 кв.м
</t>
        </r>
        <r>
          <rPr>
            <sz val="11"/>
            <color rgb="FF000000"/>
            <rFont val="Calibri"/>
            <family val="2"/>
          </rPr>
          <t xml:space="preserve">
</t>
        </r>
      </text>
    </comment>
    <comment ref="G10" authorId="0" shapeId="0" xr:uid="{00000000-0006-0000-0100-000002000000}">
      <text>
        <r>
          <rPr>
            <sz val="11"/>
            <color rgb="FF000000"/>
            <rFont val="Calibri"/>
            <family val="2"/>
          </rPr>
          <t xml:space="preserve">целевое значение: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Мск  7500
</t>
        </r>
        <r>
          <rPr>
            <sz val="11"/>
            <color rgb="FF000000"/>
            <rFont val="Calibri"/>
            <family val="2"/>
          </rPr>
          <t xml:space="preserve">Спб  6500
</t>
        </r>
        <r>
          <rPr>
            <sz val="11"/>
            <color rgb="FF000000"/>
            <rFont val="Calibri"/>
            <family val="2"/>
          </rPr>
          <t xml:space="preserve">Миллионники 5500
</t>
        </r>
        <r>
          <rPr>
            <sz val="11"/>
            <color rgb="FF000000"/>
            <rFont val="Calibri"/>
            <family val="2"/>
          </rPr>
          <t xml:space="preserve">500+ 4500
</t>
        </r>
        <r>
          <rPr>
            <sz val="11"/>
            <color rgb="FF000000"/>
            <rFont val="Calibri"/>
            <family val="2"/>
          </rPr>
          <t xml:space="preserve">200+ 4000
</t>
        </r>
        <r>
          <rPr>
            <sz val="11"/>
            <color rgb="FF000000"/>
            <rFont val="Calibri"/>
            <family val="2"/>
          </rPr>
          <t xml:space="preserve">100+ 3500
</t>
        </r>
        <r>
          <rPr>
            <sz val="11"/>
            <color rgb="FF000000"/>
            <rFont val="Calibri"/>
            <family val="2"/>
          </rPr>
          <t>100- 3000</t>
        </r>
      </text>
    </comment>
    <comment ref="G14" authorId="0" shapeId="0" xr:uid="{00000000-0006-0000-0100-000003000000}">
      <text>
        <r>
          <rPr>
            <sz val="11"/>
            <color rgb="FF000000"/>
            <rFont val="Calibri"/>
            <family val="2"/>
          </rPr>
          <t xml:space="preserve">целевое значение: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Мск  2000
</t>
        </r>
        <r>
          <rPr>
            <sz val="11"/>
            <color rgb="FF000000"/>
            <rFont val="Calibri"/>
            <family val="2"/>
          </rPr>
          <t xml:space="preserve">Спб 1800
</t>
        </r>
        <r>
          <rPr>
            <sz val="11"/>
            <color rgb="FF000000"/>
            <rFont val="Calibri"/>
            <family val="2"/>
          </rPr>
          <t xml:space="preserve">Миллионники 1500
</t>
        </r>
        <r>
          <rPr>
            <sz val="11"/>
            <color rgb="FF000000"/>
            <rFont val="Calibri"/>
            <family val="2"/>
          </rPr>
          <t xml:space="preserve">500+ 1250
</t>
        </r>
        <r>
          <rPr>
            <sz val="11"/>
            <color rgb="FF000000"/>
            <rFont val="Calibri"/>
            <family val="2"/>
          </rPr>
          <t xml:space="preserve">200+ 1000
</t>
        </r>
        <r>
          <rPr>
            <sz val="11"/>
            <color rgb="FF000000"/>
            <rFont val="Calibri"/>
            <family val="2"/>
          </rPr>
          <t xml:space="preserve">100+ 800
</t>
        </r>
        <r>
          <rPr>
            <sz val="11"/>
            <color rgb="FF000000"/>
            <rFont val="Calibri"/>
            <family val="2"/>
          </rPr>
          <t>100- 600</t>
        </r>
      </text>
    </comment>
    <comment ref="G17" authorId="0" shapeId="0" xr:uid="{00000000-0006-0000-0100-000004000000}">
      <text>
        <r>
          <rPr>
            <sz val="11"/>
            <color rgb="FF000000"/>
            <rFont val="Calibri"/>
            <family val="2"/>
          </rPr>
          <t xml:space="preserve">целевое значение: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Мск  200/400
</t>
        </r>
        <r>
          <rPr>
            <sz val="11"/>
            <color rgb="FF000000"/>
            <rFont val="Calibri"/>
            <family val="2"/>
          </rPr>
          <t xml:space="preserve">Спб 150/300
</t>
        </r>
        <r>
          <rPr>
            <sz val="11"/>
            <color rgb="FF000000"/>
            <rFont val="Calibri"/>
            <family val="2"/>
          </rPr>
          <t xml:space="preserve">Миллионники 150/250
</t>
        </r>
        <r>
          <rPr>
            <sz val="11"/>
            <color rgb="FF000000"/>
            <rFont val="Calibri"/>
            <family val="2"/>
          </rPr>
          <t xml:space="preserve">500+ 100/200
</t>
        </r>
        <r>
          <rPr>
            <sz val="11"/>
            <color rgb="FF000000"/>
            <rFont val="Calibri"/>
            <family val="2"/>
          </rPr>
          <t xml:space="preserve">200+ 70/150
</t>
        </r>
        <r>
          <rPr>
            <sz val="11"/>
            <color rgb="FF000000"/>
            <rFont val="Calibri"/>
            <family val="2"/>
          </rPr>
          <t xml:space="preserve">100+ 50/100
</t>
        </r>
        <r>
          <rPr>
            <sz val="11"/>
            <color rgb="FF000000"/>
            <rFont val="Calibri"/>
            <family val="2"/>
          </rPr>
          <t>100- 30/80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200-000001000000}">
      <text>
        <r>
          <rPr>
            <sz val="11"/>
            <color rgb="FF000000"/>
            <rFont val="Calibri"/>
            <family val="2"/>
          </rPr>
          <t xml:space="preserve">Включает в себя:
</t>
        </r>
        <r>
          <rPr>
            <sz val="11"/>
            <color rgb="FF000000"/>
            <rFont val="Calibri"/>
            <family val="2"/>
          </rPr>
          <t xml:space="preserve">Комплекс исключительных прав на:
</t>
        </r>
        <r>
          <rPr>
            <sz val="11"/>
            <color rgb="FF000000"/>
            <rFont val="Calibri"/>
            <family val="2"/>
          </rPr>
          <t xml:space="preserve">1) Территорию в радиусе 2,5 км вокруг клуба в выбранном городе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В зависимости от размера города  стоимость вступительного взноса различается.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При покупке эксклюзива на Город, первый район - приобретается по 100% стоимости. На все последующие районы предоставляется скидка 20%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При желании Франчайзи открывать на одной территории второй и последующие клубы в формате постоянной аренды - каждый новый клуб оплачивается в размере 50% от стоимости вступительного взноса- для подключение его к сети и всех настроек.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Если партнер не открывает клуб на выбранной территории в течение 12 месяцев - договор аннулируется и заключается новый договор с оплатой  паушального взноса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2)Стартовые настройки маркетинга (без бюджета на траффик),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3) Оплата лицензий в настроенных под данный бизнес CRM-системах сроком на 6 мес.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4)Предоставление исключительных прав на использование  логотипа на выбранной территории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5)Предоставление исключительных прав на использование   ноухау в виде старт-бук и бизнес-бук. </t>
        </r>
      </text>
    </comment>
    <comment ref="E5" authorId="0" shapeId="0" xr:uid="{00000000-0006-0000-0200-000002000000}">
      <text>
        <r>
          <rPr>
            <sz val="11"/>
            <color rgb="FF000000"/>
            <rFont val="Calibri"/>
            <family val="2"/>
          </rPr>
          <t xml:space="preserve">*Оборудование Скейтпарка (горки, препятствия, адаптированные под детей младшего и среднего возраста)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*Спорт-инвентарь для тренировок (беговелы, велосипеды, ролики, фитнесс, защита)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*ДОП Инвентарь для тренировок (мелочевка, инструменты)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Обсуждается индивидуально с каждым партнером. Могут быть корректировки суммы как в большую, так и в меньшую сторону в зависимости от направлений которыми будет на старте заниматься партнер</t>
        </r>
      </text>
    </comment>
    <comment ref="E11" authorId="0" shapeId="0" xr:uid="{00000000-0006-0000-0200-000003000000}">
      <text>
        <r>
          <rPr>
            <sz val="11"/>
            <color rgb="FF000000"/>
            <rFont val="Calibri"/>
            <family val="2"/>
          </rPr>
          <t xml:space="preserve">Есть помещения без обеспечительного платежа.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Также есть возможность договориться снизить его или сделать рассрочку (включив в арендные платежи первых месяцев работы)</t>
        </r>
      </text>
    </comment>
    <comment ref="E13" authorId="0" shapeId="0" xr:uid="{00000000-0006-0000-0200-000004000000}">
      <text>
        <r>
          <rPr>
            <sz val="11"/>
            <color rgb="FF000000"/>
            <rFont val="Calibri"/>
            <family val="2"/>
          </rPr>
          <t xml:space="preserve">Маркетинговые материалы - оформление площадки
</t>
        </r>
        <r>
          <rPr>
            <sz val="11"/>
            <color rgb="FF000000"/>
            <rFont val="Calibri"/>
            <family val="2"/>
          </rPr>
          <t xml:space="preserve">Зона ресепшн
</t>
        </r>
        <r>
          <rPr>
            <sz val="11"/>
            <color rgb="FF000000"/>
            <rFont val="Calibri"/>
            <family val="2"/>
          </rPr>
          <t xml:space="preserve">Техника
</t>
        </r>
        <r>
          <rPr>
            <sz val="11"/>
            <color rgb="FF000000"/>
            <rFont val="Calibri"/>
            <family val="2"/>
          </rPr>
          <t xml:space="preserve">Раздевалки
</t>
        </r>
        <r>
          <rPr>
            <sz val="11"/>
            <color rgb="FF000000"/>
            <rFont val="Calibri"/>
            <family val="2"/>
          </rPr>
          <t xml:space="preserve">Зона для родителей
</t>
        </r>
        <r>
          <rPr>
            <sz val="11"/>
            <color rgb="FF000000"/>
            <rFont val="Calibri"/>
            <family val="2"/>
          </rPr>
          <t xml:space="preserve">Детская зона для ожидания (игровая)
</t>
        </r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Мерчендайз-зона (для спортинвентаря на продажу) (опционально)
</t>
        </r>
        <r>
          <rPr>
            <sz val="11"/>
            <color rgb="FF000000"/>
            <rFont val="Calibri"/>
            <family val="2"/>
          </rPr>
          <t xml:space="preserve">Спортивная зона (опционально)
</t>
        </r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Обсуждается индивидуально с каждым партнером. 
</t>
        </r>
        <r>
          <rPr>
            <sz val="11"/>
            <color rgb="FF000000"/>
            <rFont val="Calibri"/>
            <family val="2"/>
          </rPr>
          <t>Могут быть корректировки суммы как в большую, так и в меньшую сторону в зависимости от направлений которыми будет на старте заниматься клуб</t>
        </r>
      </text>
    </comment>
    <comment ref="E17" authorId="0" shapeId="0" xr:uid="{00000000-0006-0000-0200-000005000000}">
      <text>
        <r>
          <rPr>
            <sz val="11"/>
            <color rgb="FF000000"/>
            <rFont val="Calibri"/>
            <family val="2"/>
          </rPr>
          <t xml:space="preserve">рекламный бюджет - в основном на лидогенерацию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Рекомендуется не экономить на рекламе</t>
        </r>
      </text>
    </comment>
    <comment ref="E18" authorId="0" shapeId="0" xr:uid="{00000000-0006-0000-0200-000006000000}">
      <text>
        <r>
          <rPr>
            <sz val="11"/>
            <color rgb="FF000000"/>
            <rFont val="Calibri"/>
            <family val="2"/>
          </rPr>
          <t>Рекомендуется заложить подушку на непредвиденные расходы во время выхода клуба на операционные показатели</t>
        </r>
      </text>
    </comment>
    <comment ref="E67" authorId="0" shapeId="0" xr:uid="{00000000-0006-0000-0200-000007000000}">
      <text>
        <r>
          <rPr>
            <sz val="11"/>
            <color rgb="FF000000"/>
            <rFont val="Calibri"/>
            <family val="2"/>
            <scheme val="minor"/>
          </rPr>
          <t xml:space="preserve">Включает в себя:
Комплекс исключительных прав на:
1) Территорию в радиусе 2,5 км вокруг клуба
В зависимости от размера города  стоимость вступительного взноса различается.
При покупке эксклюзива на Город, первый район - приобретается по 100% стоимости. На все последующие районы предоставляется скидка 20%
При желании Франчайзи открывать на одной территории второй и последующие клубы в формате постоянной аренды - каждый новый клуб оплачивается в размере 50% от стоимости вступительного взноса- для подключение его к сети и всех настроек.
Если партнер не открывает клуб на выбранной территории в течение 12 месяцев - договор аннулируется и заключается новый договор с оплатой  паушального взноса
2)Стартовые настройки маркетинга (без бюджета на траффик),
3) Оплата лицензий в настроенных под данный бизнес CRM-системах сроком на 6 мес.
4)Предоставление исключительных прав на использование  логотипа на выбранной территории
5)Предоставление исключительных прав на использование   ноухау в виде старт-бук и бизнес-бук. </t>
        </r>
      </text>
    </comment>
    <comment ref="E68" authorId="0" shapeId="0" xr:uid="{00000000-0006-0000-0200-000008000000}">
      <text>
        <r>
          <rPr>
            <sz val="11"/>
            <color rgb="FF000000"/>
            <rFont val="Calibri"/>
            <family val="2"/>
            <scheme val="minor"/>
          </rPr>
          <t>Оборудование Скейтпарка (горки, препятствия, адаптированные под детей младшего возраста)
Спорт-инвентарь для тренировок (беговелы, велосипеды, ролики, фитнесс, защита)
ДОП Инвентарь для тренировок (мелочевка, инструменты)
Обсуждается индивидуально с каждым партнером. Могут быть корректировки суммы как в большую, так и в меньшую сторону в зависимости от направлений которыми будет на старте заниматься партнер</t>
        </r>
      </text>
    </comment>
    <comment ref="E69" authorId="0" shapeId="0" xr:uid="{00000000-0006-0000-0200-000009000000}">
      <text>
        <r>
          <rPr>
            <sz val="11"/>
            <color rgb="FF000000"/>
            <rFont val="Calibri"/>
            <family val="2"/>
            <scheme val="minor"/>
          </rPr>
          <t xml:space="preserve">Маркетинговые материалы - оформление площадки
Зона ресепшн
Техника
Раздевалки
Зона для родителей
Детская зона для ожидания (игровая)
Мерчендайз-зона (для спортинвентаря на продажу)
Спортивная зона (опционально)
======
Обсуждается индивидуально с каждым партнером. Могут быть корректировки суммы как в большую, так и в меньшую сторону в зависимости от направлений которыми будет на старте заниматься партнер </t>
        </r>
      </text>
    </comment>
    <comment ref="E70" authorId="0" shapeId="0" xr:uid="{00000000-0006-0000-0200-00000A000000}">
      <text>
        <r>
          <rPr>
            <sz val="11"/>
            <color rgb="FF000000"/>
            <rFont val="Calibri"/>
            <family val="2"/>
            <scheme val="minor"/>
          </rPr>
          <t>НЕПОСРЕДСТВЕННО Обучение входит в паушальный взнос, здесь имеются ввиду
Командировочные расходы на отправку в Новосибирск на 2 недели на стажировку и обучение.
======</t>
        </r>
      </text>
    </comment>
    <comment ref="E71" authorId="0" shapeId="0" xr:uid="{00000000-0006-0000-0200-00000B000000}">
      <text>
        <r>
          <rPr>
            <sz val="11"/>
            <color rgb="FF000000"/>
            <rFont val="Calibri"/>
            <family val="2"/>
            <scheme val="minor"/>
          </rPr>
          <t xml:space="preserve">может не понадобиться
======
</t>
        </r>
      </text>
    </comment>
    <comment ref="E72" authorId="0" shapeId="0" xr:uid="{00000000-0006-0000-0200-00000C000000}">
      <text>
        <r>
          <rPr>
            <sz val="11"/>
            <color rgb="FF000000"/>
            <rFont val="Calibri"/>
            <family val="2"/>
            <scheme val="minor"/>
          </rPr>
          <t>Бюджет на траффик. первоначальные настройки входят в вступительный взнос.
Последующее ведение маркетинговых кампаний предусмотрено за отдельную оплату в Управляющую компанию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300-000001000000}">
      <text>
        <r>
          <rPr>
            <sz val="11"/>
            <color rgb="FF000000"/>
            <rFont val="Calibri"/>
            <family val="2"/>
            <scheme val="minor"/>
          </rPr>
          <t>Расчет показателей месячных на примере одного из вариантов</t>
        </r>
      </text>
    </comment>
    <comment ref="B7" authorId="0" shapeId="0" xr:uid="{00000000-0006-0000-0300-000002000000}">
      <text>
        <r>
          <rPr>
            <sz val="11"/>
            <color rgb="FF000000"/>
            <rFont val="Calibri"/>
            <family val="2"/>
            <scheme val="minor"/>
          </rPr>
          <t xml:space="preserve">Декомпозиция в этом варианте предусматривает упрощенную воронку построенную на групповых тренировках
в ассортименте каждого клуба помимо групповых тренировок есть еще другие продукты, например индивидуальные тренировки, сезонные лагеря, учебно-тренировочные сборы и др.
По каждому направлению и продукту  производится свое финансовое планирование.  поэтому структура выручки фактическая будет отличаться от упрощенной финмодели
Но, даже если строить расчет только на групповых тренировках - можно прикинуть объем загрузки и убедиться в реалистичности показателей и их потенциале </t>
        </r>
      </text>
    </comment>
    <comment ref="B20" authorId="0" shapeId="0" xr:uid="{00000000-0006-0000-0300-000003000000}">
      <text>
        <r>
          <rPr>
            <sz val="11"/>
            <color rgb="FF000000"/>
            <rFont val="Calibri"/>
            <family val="2"/>
            <scheme val="minor"/>
          </rPr>
          <t xml:space="preserve">Упрощенная модель
Существует несколько подходов к мотивации (FIX+FLEX, FLEX, FLEX+Бонусы)  все укладываются в фин модель. Уровень оптимизации ФОТ зависит от ваших управленческих навыков. Те на этом показателе можно сэкономить, если вы хороший управленец. </t>
        </r>
      </text>
    </comment>
    <comment ref="B21" authorId="0" shapeId="0" xr:uid="{00000000-0006-0000-0300-000004000000}">
      <text>
        <r>
          <rPr>
            <sz val="11"/>
            <color rgb="FF000000"/>
            <rFont val="Calibri"/>
            <family val="2"/>
          </rPr>
          <t xml:space="preserve">расчет для первого года работы 5% но не менее 30 тр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Многие клубы окупились в первый год.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первый год дается для того чтобы выйти на показатели - со второго года правильно отстроенная работа дает прирост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Со второго года 7% от выручки не менее 40 тр  
</t>
        </r>
        <r>
          <rPr>
            <sz val="11"/>
            <color rgb="FF000000"/>
            <rFont val="Calibri"/>
            <family val="2"/>
          </rPr>
          <t xml:space="preserve">
</t>
        </r>
      </text>
    </comment>
    <comment ref="B22" authorId="0" shapeId="0" xr:uid="{00000000-0006-0000-0300-000005000000}">
      <text>
        <r>
          <rPr>
            <sz val="11"/>
            <color rgb="FF000000"/>
            <rFont val="Calibri"/>
            <family val="2"/>
          </rPr>
          <t xml:space="preserve">основная часть 
</t>
        </r>
        <r>
          <rPr>
            <sz val="11"/>
            <color rgb="FF000000"/>
            <rFont val="Calibri"/>
            <family val="2"/>
          </rPr>
          <t xml:space="preserve">- расходы на лидогенерацию 
</t>
        </r>
        <r>
          <rPr>
            <sz val="11"/>
            <color rgb="FF000000"/>
            <rFont val="Calibri"/>
            <family val="2"/>
          </rPr>
          <t xml:space="preserve">- не израсходованные средства нужно реализовывать на месте при помощи локальных инструментов маркетинга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</text>
    </comment>
    <comment ref="B23" authorId="0" shapeId="0" xr:uid="{00000000-0006-0000-0300-000006000000}">
      <text>
        <r>
          <rPr>
            <sz val="11"/>
            <color rgb="FF000000"/>
            <rFont val="Calibri"/>
            <family val="2"/>
            <scheme val="minor"/>
          </rPr>
          <t xml:space="preserve">2 администратора
1 управляющий
======
при выручке более 1,5 млн руб  может потребоваться еще администратор  </t>
        </r>
      </text>
    </comment>
    <comment ref="B24" authorId="0" shapeId="0" xr:uid="{00000000-0006-0000-0300-000007000000}">
      <text>
        <r>
          <rPr>
            <sz val="11"/>
            <color rgb="FF000000"/>
            <rFont val="Calibri"/>
            <family val="2"/>
          </rPr>
          <t xml:space="preserve">Комиссии платежных систем
</t>
        </r>
        <r>
          <rPr>
            <sz val="11"/>
            <color rgb="FF000000"/>
            <rFont val="Calibri"/>
            <family val="2"/>
          </rPr>
          <t xml:space="preserve">Услуги банка
</t>
        </r>
        <r>
          <rPr>
            <sz val="11"/>
            <color rgb="FF000000"/>
            <rFont val="Calibri"/>
            <family val="2"/>
          </rPr>
          <t xml:space="preserve">Маркетинговый настройки
</t>
        </r>
        <r>
          <rPr>
            <sz val="11"/>
            <color rgb="FF000000"/>
            <rFont val="Calibri"/>
            <family val="2"/>
          </rPr>
          <t xml:space="preserve">Вода, канцелярия
</t>
        </r>
        <r>
          <rPr>
            <sz val="11"/>
            <color rgb="FF000000"/>
            <rFont val="Calibri"/>
            <family val="2"/>
          </rPr>
          <t xml:space="preserve">Клининг
</t>
        </r>
        <r>
          <rPr>
            <sz val="11"/>
            <color rgb="FF000000"/>
            <rFont val="Calibri"/>
            <family val="2"/>
          </rPr>
          <t xml:space="preserve">Коммунальные платежи
</t>
        </r>
        <r>
          <rPr>
            <sz val="11"/>
            <color rgb="FF000000"/>
            <rFont val="Calibri"/>
            <family val="2"/>
          </rPr>
          <t xml:space="preserve">Эксплуатационне расходы
</t>
        </r>
        <r>
          <rPr>
            <sz val="11"/>
            <color rgb="FF000000"/>
            <rFont val="Calibri"/>
            <family val="2"/>
          </rPr>
          <t xml:space="preserve">Бухучет (аутсорс)
</t>
        </r>
        <r>
          <rPr>
            <sz val="11"/>
            <color rgb="FF000000"/>
            <rFont val="Calibri"/>
            <family val="2"/>
          </rPr>
          <t xml:space="preserve">Обслуживание помещения
</t>
        </r>
        <r>
          <rPr>
            <sz val="11"/>
            <color rgb="FF000000"/>
            <rFont val="Calibri"/>
            <family val="2"/>
          </rPr>
          <t xml:space="preserve">Связь
</t>
        </r>
        <r>
          <rPr>
            <sz val="11"/>
            <color rgb="FF000000"/>
            <rFont val="Calibri"/>
            <family val="2"/>
          </rPr>
          <t xml:space="preserve">Прочие расходы
</t>
        </r>
        <r>
          <rPr>
            <sz val="11"/>
            <color rgb="FF000000"/>
            <rFont val="Calibri"/>
            <family val="2"/>
          </rPr>
          <t>======</t>
        </r>
      </text>
    </comment>
    <comment ref="B25" authorId="0" shapeId="0" xr:uid="{00000000-0006-0000-0300-000008000000}">
      <text>
        <r>
          <rPr>
            <sz val="11"/>
            <color rgb="FF000000"/>
            <rFont val="Calibri"/>
            <family val="2"/>
            <scheme val="minor"/>
          </rPr>
          <t>Патент
Возможен УСН, 
Но!
На малых цифрах не рекомендуется вести по УСН тк это лишние затраты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400-000001000000}">
      <text>
        <r>
          <rPr>
            <sz val="11"/>
            <color rgb="FF000000"/>
            <rFont val="Calibri"/>
            <family val="2"/>
          </rPr>
          <t xml:space="preserve">Декомпозиция в этом варианте предусматривает упрощенную воронку построенную на групповых тренировках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в ассортименте каждого клуба помимо групповых тренировок есть еще другие продукты, например индивидуальные тренировки, сезонные лагеря, учебно-тренировочные сборы и др.
</t>
        </r>
        <r>
          <rPr>
            <sz val="11"/>
            <color rgb="FF000000"/>
            <rFont val="Calibri"/>
            <family val="2"/>
          </rPr>
          <t xml:space="preserve">По каждому направлению и продукту  производится свое финансовое планирование.  поэтому структура выручки фактическая будет отличаться от упрощенной финмодели
</t>
        </r>
        <r>
          <rPr>
            <sz val="11"/>
            <color rgb="FF000000"/>
            <rFont val="Calibri"/>
            <family val="2"/>
          </rPr>
          <t xml:space="preserve">Но, даже если строить расчет только на групповых тренировках - можно прикинуть объем загрузки и убедиться в реалистичности показателей и их потенциале </t>
        </r>
      </text>
    </comment>
    <comment ref="B20" authorId="0" shapeId="0" xr:uid="{00000000-0006-0000-0400-000002000000}">
      <text>
        <r>
          <rPr>
            <sz val="11"/>
            <color rgb="FF000000"/>
            <rFont val="Calibri"/>
            <family val="2"/>
          </rPr>
          <t xml:space="preserve">Упрощенная модель
</t>
        </r>
        <r>
          <rPr>
            <sz val="11"/>
            <color rgb="FF000000"/>
            <rFont val="Calibri"/>
            <family val="2"/>
          </rPr>
          <t xml:space="preserve">Существует несколько подходов к мотивации (FIX+FLEX, FLEX, FLEX+Бонусы)  все укладываются в фин модель. Уровень оптимизации ФОТ зависит от ваших управленческих навыков. Те на этом показателе можно сэкономить, если вы хороший управленец. </t>
        </r>
      </text>
    </comment>
    <comment ref="B21" authorId="0" shapeId="0" xr:uid="{00000000-0006-0000-0400-000003000000}">
      <text>
        <r>
          <rPr>
            <sz val="11"/>
            <color rgb="FF000000"/>
            <rFont val="Calibri"/>
            <family val="2"/>
          </rPr>
          <t xml:space="preserve">расчет для первого года работы 5% но не менее 30 тр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Многие клубы окупились в первый год.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первый год дается для того чтобы выйти на показатели - со второго года правильно отстроенная работа дает прирост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Со второго года 7% от выручки не менее 40 тр  
</t>
        </r>
        <r>
          <rPr>
            <sz val="11"/>
            <color rgb="FF000000"/>
            <rFont val="Calibri"/>
            <family val="2"/>
          </rPr>
          <t xml:space="preserve">
</t>
        </r>
      </text>
    </comment>
    <comment ref="B22" authorId="0" shapeId="0" xr:uid="{00000000-0006-0000-0400-000004000000}">
      <text>
        <r>
          <rPr>
            <sz val="11"/>
            <color rgb="FF000000"/>
            <rFont val="Calibri"/>
            <family val="2"/>
          </rPr>
          <t xml:space="preserve">основная часть 
</t>
        </r>
        <r>
          <rPr>
            <sz val="11"/>
            <color rgb="FF000000"/>
            <rFont val="Calibri"/>
            <family val="2"/>
          </rPr>
          <t xml:space="preserve">- расходы на лидогенерацию 
</t>
        </r>
        <r>
          <rPr>
            <sz val="11"/>
            <color rgb="FF000000"/>
            <rFont val="Calibri"/>
            <family val="2"/>
          </rPr>
          <t xml:space="preserve">- не израсходованные средства нужно реализовывать на месте при помощи локальных инструментов маркетинга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</text>
    </comment>
    <comment ref="B23" authorId="0" shapeId="0" xr:uid="{00000000-0006-0000-0400-000005000000}">
      <text>
        <r>
          <rPr>
            <sz val="11"/>
            <color rgb="FF000000"/>
            <rFont val="Calibri"/>
            <family val="2"/>
          </rPr>
          <t xml:space="preserve">2 администратора
</t>
        </r>
        <r>
          <rPr>
            <sz val="11"/>
            <color rgb="FF000000"/>
            <rFont val="Calibri"/>
            <family val="2"/>
          </rPr>
          <t xml:space="preserve">1 управляющий
</t>
        </r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при выручке более 1,5 млн руб  может потребоваться еще администратор  </t>
        </r>
      </text>
    </comment>
    <comment ref="B24" authorId="0" shapeId="0" xr:uid="{00000000-0006-0000-0400-000006000000}">
      <text>
        <r>
          <rPr>
            <sz val="11"/>
            <color rgb="FF000000"/>
            <rFont val="Calibri"/>
            <family val="2"/>
          </rPr>
          <t xml:space="preserve">Комиссии платежных систем
</t>
        </r>
        <r>
          <rPr>
            <sz val="11"/>
            <color rgb="FF000000"/>
            <rFont val="Calibri"/>
            <family val="2"/>
          </rPr>
          <t xml:space="preserve">Услуги банка
</t>
        </r>
        <r>
          <rPr>
            <sz val="11"/>
            <color rgb="FF000000"/>
            <rFont val="Calibri"/>
            <family val="2"/>
          </rPr>
          <t xml:space="preserve">Маркетинговый настройки
</t>
        </r>
        <r>
          <rPr>
            <sz val="11"/>
            <color rgb="FF000000"/>
            <rFont val="Calibri"/>
            <family val="2"/>
          </rPr>
          <t xml:space="preserve">Вода, канцелярия
</t>
        </r>
        <r>
          <rPr>
            <sz val="11"/>
            <color rgb="FF000000"/>
            <rFont val="Calibri"/>
            <family val="2"/>
          </rPr>
          <t xml:space="preserve">Клининг
</t>
        </r>
        <r>
          <rPr>
            <sz val="11"/>
            <color rgb="FF000000"/>
            <rFont val="Calibri"/>
            <family val="2"/>
          </rPr>
          <t xml:space="preserve">Коммунальные платежи
</t>
        </r>
        <r>
          <rPr>
            <sz val="11"/>
            <color rgb="FF000000"/>
            <rFont val="Calibri"/>
            <family val="2"/>
          </rPr>
          <t xml:space="preserve">Эксплуатационне расходы
</t>
        </r>
        <r>
          <rPr>
            <sz val="11"/>
            <color rgb="FF000000"/>
            <rFont val="Calibri"/>
            <family val="2"/>
          </rPr>
          <t xml:space="preserve">Бухучет (аутсорс)
</t>
        </r>
        <r>
          <rPr>
            <sz val="11"/>
            <color rgb="FF000000"/>
            <rFont val="Calibri"/>
            <family val="2"/>
          </rPr>
          <t xml:space="preserve">Обслуживание помещения
</t>
        </r>
        <r>
          <rPr>
            <sz val="11"/>
            <color rgb="FF000000"/>
            <rFont val="Calibri"/>
            <family val="2"/>
          </rPr>
          <t xml:space="preserve">Связь
</t>
        </r>
        <r>
          <rPr>
            <sz val="11"/>
            <color rgb="FF000000"/>
            <rFont val="Calibri"/>
            <family val="2"/>
          </rPr>
          <t xml:space="preserve">Прочие расходы
</t>
        </r>
        <r>
          <rPr>
            <sz val="11"/>
            <color rgb="FF000000"/>
            <rFont val="Calibri"/>
            <family val="2"/>
          </rPr>
          <t>======</t>
        </r>
      </text>
    </comment>
    <comment ref="B25" authorId="0" shapeId="0" xr:uid="{00000000-0006-0000-0400-000007000000}">
      <text>
        <r>
          <rPr>
            <sz val="11"/>
            <color rgb="FF000000"/>
            <rFont val="Calibri"/>
            <family val="2"/>
          </rPr>
          <t xml:space="preserve">Патент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Возможен УСН, 
</t>
        </r>
        <r>
          <rPr>
            <sz val="11"/>
            <color rgb="FF000000"/>
            <rFont val="Calibri"/>
            <family val="2"/>
          </rPr>
          <t xml:space="preserve">Но!
</t>
        </r>
        <r>
          <rPr>
            <sz val="11"/>
            <color rgb="FF000000"/>
            <rFont val="Calibri"/>
            <family val="2"/>
          </rPr>
          <t>На малых цифрах не рекомендуется вести по УСН тк это лишние затраты</t>
        </r>
      </text>
    </comment>
    <comment ref="B29" authorId="0" shapeId="0" xr:uid="{00000000-0006-0000-0400-000008000000}">
      <text>
        <r>
          <rPr>
            <sz val="11"/>
            <color rgb="FF000000"/>
            <rFont val="Calibri"/>
            <family val="2"/>
          </rPr>
          <t>см Лист - Инвестиции</t>
        </r>
      </text>
    </comment>
    <comment ref="B30" authorId="0" shapeId="0" xr:uid="{00000000-0006-0000-0400-000009000000}">
      <text>
        <r>
          <rPr>
            <sz val="11"/>
            <color rgb="FF000000"/>
            <rFont val="Calibri"/>
            <family val="2"/>
            <scheme val="minor"/>
          </rPr>
          <t>Расчет сроков окупаемости
- показывает за сколько месяцев вернутся вложенные инвестиции если показатели сохранятся без изменений</t>
        </r>
      </text>
    </comment>
    <comment ref="B32" authorId="0" shapeId="0" xr:uid="{00000000-0006-0000-0400-00000A000000}">
      <text>
        <r>
          <rPr>
            <sz val="11"/>
            <color rgb="FF000000"/>
            <rFont val="Calibri"/>
            <family val="2"/>
          </rPr>
          <t xml:space="preserve">Расчет ROI на вложенный капитал - после возврата инвестиций в зависимости от показателей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если показатели сохранятся без изменений
</t>
        </r>
        <r>
          <rPr>
            <sz val="11"/>
            <color rgb="FF000000"/>
            <rFont val="Calibri"/>
            <family val="2"/>
          </rPr>
          <t>показывает сколько чистой прибыли заработает бизнес за период при заданных показателях</t>
        </r>
      </text>
    </comment>
    <comment ref="B43" authorId="0" shapeId="0" xr:uid="{00000000-0006-0000-0400-00000B000000}">
      <text>
        <r>
          <rPr>
            <sz val="11"/>
            <color rgb="FF000000"/>
            <rFont val="Calibri"/>
            <family val="2"/>
            <scheme val="minor"/>
          </rPr>
          <t>Расчет ROI на вложенный капитал - после возврата инвестиций в зависимости от показателей
если показатели сохранятся без изменений
показывает доходность инвестиции за период при заданных показателях
сколько %  на вложенный капитал приносит инвестиция в зависимости от показателей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600-000001000000}">
      <text>
        <r>
          <rPr>
            <sz val="11"/>
            <color rgb="FF000000"/>
            <rFont val="Calibri"/>
            <family val="2"/>
            <scheme val="minor"/>
          </rPr>
          <t xml:space="preserve">основная часть - расходы на лидогенерацию </t>
        </r>
      </text>
    </comment>
    <comment ref="B23" authorId="0" shapeId="0" xr:uid="{00000000-0006-0000-0600-000002000000}">
      <text>
        <r>
          <rPr>
            <sz val="11"/>
            <color rgb="FF000000"/>
            <rFont val="Calibri"/>
            <family val="2"/>
            <scheme val="minor"/>
          </rPr>
          <t>2 администратора
1 управляющий
======</t>
        </r>
      </text>
    </comment>
    <comment ref="B24" authorId="0" shapeId="0" xr:uid="{00000000-0006-0000-0600-000003000000}">
      <text>
        <r>
          <rPr>
            <sz val="11"/>
            <color rgb="FF000000"/>
            <rFont val="Calibri"/>
            <family val="2"/>
            <scheme val="minor"/>
          </rPr>
          <t>Комиссии платежных систем
Услуги банка
Маркетинговый настройки
Вода, канцелярия
Клининг
Коммунальные платежи
Эксплуатационне расходы
Бухучет (аутсорс)
Обслуживание помещения
Связь
Прочее
======</t>
        </r>
      </text>
    </comment>
    <comment ref="B25" authorId="0" shapeId="0" xr:uid="{00000000-0006-0000-0600-000004000000}">
      <text>
        <r>
          <rPr>
            <sz val="11"/>
            <color rgb="FF000000"/>
            <rFont val="Calibri"/>
            <family val="2"/>
            <scheme val="minor"/>
          </rPr>
          <t>Патент</t>
        </r>
      </text>
    </comment>
  </commentList>
</comments>
</file>

<file path=xl/sharedStrings.xml><?xml version="1.0" encoding="utf-8"?>
<sst xmlns="http://schemas.openxmlformats.org/spreadsheetml/2006/main" count="244" uniqueCount="153">
  <si>
    <t>ФИНАНСОВАЯ МОДЕЛЬ</t>
  </si>
  <si>
    <t xml:space="preserve">ОТКРЫТИЯ МУЛЬТИСПОРТИВНОГО КЛУБА </t>
  </si>
  <si>
    <t>для детей от 2-х лет</t>
  </si>
  <si>
    <t>franchise.extremekids.ru</t>
  </si>
  <si>
    <t>ВВОДНЫЕ</t>
  </si>
  <si>
    <t xml:space="preserve"> - описаны стартовые вводные данные - население города, стоимость услуг и т.д.</t>
  </si>
  <si>
    <t xml:space="preserve">ИНВЕСТИЦИИ </t>
  </si>
  <si>
    <t xml:space="preserve"> - детализированы расходы, связанные с запуском мультиспортивного клуба</t>
  </si>
  <si>
    <t>1 МЕС</t>
  </si>
  <si>
    <t xml:space="preserve"> - простой БДР на 1 календарный месяц</t>
  </si>
  <si>
    <t>ФИНМОДЕЛЬ</t>
  </si>
  <si>
    <t xml:space="preserve"> - простой БДР на 12 месяцев</t>
  </si>
  <si>
    <t>ВВОДНЫЕ ДАННЫЕ</t>
  </si>
  <si>
    <t>Параметры локации</t>
  </si>
  <si>
    <r>
      <rPr>
        <sz val="10"/>
        <color rgb="FF000000"/>
        <rFont val="Roboto"/>
      </rPr>
      <t xml:space="preserve">Размер города </t>
    </r>
    <r>
      <rPr>
        <b/>
        <i/>
        <sz val="10"/>
        <color rgb="FFFF0000"/>
        <rFont val="Roboto"/>
      </rPr>
      <t>(выбрать)</t>
    </r>
  </si>
  <si>
    <t>города  от 100 до 200 тыс чел</t>
  </si>
  <si>
    <r>
      <rPr>
        <sz val="10"/>
        <color rgb="FF000000"/>
        <rFont val="Roboto"/>
      </rPr>
      <t xml:space="preserve">Формат помещения </t>
    </r>
    <r>
      <rPr>
        <b/>
        <i/>
        <sz val="10"/>
        <color rgb="FFFF0000"/>
        <rFont val="Roboto"/>
      </rPr>
      <t>(выбрать)</t>
    </r>
  </si>
  <si>
    <t>Клуб 400 - 600 кв.м</t>
  </si>
  <si>
    <t>Стоимость услуг клуба</t>
  </si>
  <si>
    <t>Численность населенного пункта</t>
  </si>
  <si>
    <t>Сумма вступительного взноса</t>
  </si>
  <si>
    <t>Сумма роялти</t>
  </si>
  <si>
    <t>Стоимость абонемента на 8 занятий</t>
  </si>
  <si>
    <t>города до 100 тыс чел</t>
  </si>
  <si>
    <t xml:space="preserve">стоимость занятия </t>
  </si>
  <si>
    <t>города 200 - 500 тыс чел</t>
  </si>
  <si>
    <t>Себестоимость занятий</t>
  </si>
  <si>
    <t>города 500 тыс - 1 млн чел</t>
  </si>
  <si>
    <t>Менеджер обсудит с вами оптимальные вводные параметры для построения корректного предварительного финансового плана</t>
  </si>
  <si>
    <t>Зарплата наставника за тренировку (переменная)</t>
  </si>
  <si>
    <t>МО и Миллионники</t>
  </si>
  <si>
    <t>Кол-во тренеров на группу</t>
  </si>
  <si>
    <t>Москва</t>
  </si>
  <si>
    <t xml:space="preserve">Количество детей в группе </t>
  </si>
  <si>
    <r>
      <rPr>
        <sz val="10"/>
        <color rgb="FF000000"/>
        <rFont val="Roboto"/>
      </rPr>
      <t>Арендная ставка для зала,  мес</t>
    </r>
    <r>
      <rPr>
        <b/>
        <sz val="10"/>
        <color rgb="FF000000"/>
        <rFont val="Roboto"/>
      </rPr>
      <t xml:space="preserve"> </t>
    </r>
    <r>
      <rPr>
        <b/>
        <i/>
        <sz val="10"/>
        <color rgb="FFFF0000"/>
        <rFont val="Roboto"/>
      </rPr>
      <t>(заполнить)</t>
    </r>
  </si>
  <si>
    <t>ОБОРУДОВАНИЕ ДЛЯ ТРЕНИРОВОК</t>
  </si>
  <si>
    <t>ОСНАЩЕНИЕ ПОМЕЩЕНИЯ</t>
  </si>
  <si>
    <t>Аренда</t>
  </si>
  <si>
    <t>Клуб 200 - 400 кв.м</t>
  </si>
  <si>
    <t>СТАРТОВЫЕ ИНВЕСТИЦИИ НА ОТКРЫТИЕ КЛУБА EXTREME KIDS</t>
  </si>
  <si>
    <t>Вступительный взнос</t>
  </si>
  <si>
    <t>Оборудование для тренировок:</t>
  </si>
  <si>
    <t>Скейт-парк (производство)</t>
  </si>
  <si>
    <t>Инвентарь для тренировок</t>
  </si>
  <si>
    <t>Инвентарь (Мелочевка)</t>
  </si>
  <si>
    <t xml:space="preserve">Доставка оборудования </t>
  </si>
  <si>
    <t>Брендирование оборудования</t>
  </si>
  <si>
    <t>Обеспечительный платеж по аренде</t>
  </si>
  <si>
    <t>Аренда 1-ый месяц работы</t>
  </si>
  <si>
    <t>Оснащение помещения</t>
  </si>
  <si>
    <t>Косметический ремонт</t>
  </si>
  <si>
    <t>Поиск людей</t>
  </si>
  <si>
    <t>Обучение, командировочные</t>
  </si>
  <si>
    <t>Стартовый маркетинг</t>
  </si>
  <si>
    <t>Операционный убыток</t>
  </si>
  <si>
    <t>ИТОГО :</t>
  </si>
  <si>
    <t>Сеть мультиспортивных клубов для детей от 2-х лет</t>
  </si>
  <si>
    <t>Стоимость услуг</t>
  </si>
  <si>
    <t>Расходы на проведение занятий</t>
  </si>
  <si>
    <t>Зарплата тренера за тренировку</t>
  </si>
  <si>
    <t>Арендная ставка для зала,  мес</t>
  </si>
  <si>
    <t>Роялти</t>
  </si>
  <si>
    <t>Маркетинг</t>
  </si>
  <si>
    <t>Стоимость заявки</t>
  </si>
  <si>
    <t>Стоимость клиента</t>
  </si>
  <si>
    <t>Прочие предпосылки</t>
  </si>
  <si>
    <t>Недель в месяц</t>
  </si>
  <si>
    <t>Занятий в месяц</t>
  </si>
  <si>
    <t>Маркетинг ежемесячный</t>
  </si>
  <si>
    <t>Инвестиции на запуск</t>
  </si>
  <si>
    <t>Формат помещения</t>
  </si>
  <si>
    <t>Размер города</t>
  </si>
  <si>
    <t>ОБЯЗАТЕЛЬНЫЕ ИНВЕСТИЦИИ В ОТКРЫТИЕ КЛУБА</t>
  </si>
  <si>
    <t>Аренда 1-ый мес работы</t>
  </si>
  <si>
    <t>Оборудование для тренировок</t>
  </si>
  <si>
    <t>Обучение тренеров</t>
  </si>
  <si>
    <t>Дополнительный резерв (рекомендуется заложить)</t>
  </si>
  <si>
    <t>Кассовый разрыв</t>
  </si>
  <si>
    <t>http://franchise.extremekids.ru/</t>
  </si>
  <si>
    <t>Месяц /вариант</t>
  </si>
  <si>
    <t>Декомпозиция варианта (упрощенная-смотри комментарий)</t>
  </si>
  <si>
    <t>Количество групп</t>
  </si>
  <si>
    <t>Дети в группе</t>
  </si>
  <si>
    <t>Занимающиеся дети</t>
  </si>
  <si>
    <t>новых клиентов</t>
  </si>
  <si>
    <t>Занятия в неделю</t>
  </si>
  <si>
    <t>Человеко-занятий в месяц</t>
  </si>
  <si>
    <t>Человеко-занятий в неделю</t>
  </si>
  <si>
    <t>Цена абонемента</t>
  </si>
  <si>
    <t>Выручка</t>
  </si>
  <si>
    <t>Операционные расходы</t>
  </si>
  <si>
    <t>Аренда помещения</t>
  </si>
  <si>
    <t xml:space="preserve">ФОТ Наставники </t>
  </si>
  <si>
    <t>Маркетинг и реклама</t>
  </si>
  <si>
    <t>ФОТ Управление и администраторы</t>
  </si>
  <si>
    <t>Прочие платежи</t>
  </si>
  <si>
    <t>Налоги</t>
  </si>
  <si>
    <t>Чистая прибыль</t>
  </si>
  <si>
    <t>Рентабельность, %</t>
  </si>
  <si>
    <t>Маржа чистой прибыли, %</t>
  </si>
  <si>
    <t>Месяц</t>
  </si>
  <si>
    <t>Возврат инвестиции</t>
  </si>
  <si>
    <t>Вариант</t>
  </si>
  <si>
    <t>ГОД</t>
  </si>
  <si>
    <t>Инвестиции в открытие</t>
  </si>
  <si>
    <t>Возврат инвестиции - месяцев в зависимости от  результатов</t>
  </si>
  <si>
    <t>ПРИБЫЛЬ на вложенный капитал в год</t>
  </si>
  <si>
    <t>год</t>
  </si>
  <si>
    <t xml:space="preserve">Чистая прибыль - накопительным итогом - после возврата инвестиций </t>
  </si>
  <si>
    <t>ROI на вложенный капитал в год</t>
  </si>
  <si>
    <t>ROI %  на вложенный капитал после возврата инвестиции</t>
  </si>
  <si>
    <t>Численность</t>
  </si>
  <si>
    <t>Стоимость ГР не менее</t>
  </si>
  <si>
    <t>Стоимость ИТ не менее</t>
  </si>
  <si>
    <t>ЗП админа не менее</t>
  </si>
  <si>
    <t>ЗП админа не более</t>
  </si>
  <si>
    <t>ЗП наставника не менее</t>
  </si>
  <si>
    <t>ЗП наставника не более</t>
  </si>
  <si>
    <t>ЗП управляющего не менее</t>
  </si>
  <si>
    <t>ЗП управляющего не более</t>
  </si>
  <si>
    <t>Месячный бюджет на маркетинг, не менее</t>
  </si>
  <si>
    <t>Группа</t>
  </si>
  <si>
    <t>от</t>
  </si>
  <si>
    <t>до</t>
  </si>
  <si>
    <t>Группа 5</t>
  </si>
  <si>
    <t>Группа 4</t>
  </si>
  <si>
    <t>Группа 3</t>
  </si>
  <si>
    <t>Группа 2</t>
  </si>
  <si>
    <t>Группа 1</t>
  </si>
  <si>
    <t>Спб</t>
  </si>
  <si>
    <t>Санкт-Петербург</t>
  </si>
  <si>
    <t>Роялти 12 мес</t>
  </si>
  <si>
    <t>20 и 4%</t>
  </si>
  <si>
    <t>Роялти с 13 мес</t>
  </si>
  <si>
    <t>30 и 6%</t>
  </si>
  <si>
    <t>Предлагаемые метрики по городам и форматам</t>
  </si>
  <si>
    <t>миллионники</t>
  </si>
  <si>
    <t>до миллионники</t>
  </si>
  <si>
    <t>до 500</t>
  </si>
  <si>
    <t>до 200</t>
  </si>
  <si>
    <t>до 100</t>
  </si>
  <si>
    <t>старт</t>
  </si>
  <si>
    <t>прирост мес норматив на старте</t>
  </si>
  <si>
    <t>целевой показатель</t>
  </si>
  <si>
    <t>прирост норматив после целевого</t>
  </si>
  <si>
    <t>Загрузка близкая к полной-  показатель</t>
  </si>
  <si>
    <t>ЗП управляющего</t>
  </si>
  <si>
    <t>ЗП админа</t>
  </si>
  <si>
    <t>ЗП наставников COST</t>
  </si>
  <si>
    <t>Месячный бюджет на маркетинг и рекламу , не менее</t>
  </si>
  <si>
    <t>ЗП наставника</t>
  </si>
  <si>
    <t>Валовая прибыль</t>
  </si>
  <si>
    <t>ЗП администраторов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</si>
</sst>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р.-419]#,##0"/>
    <numFmt numFmtId="165" formatCode="#,##0[$ ₽]"/>
    <numFmt numFmtId="166" formatCode="#,##0.0"/>
    <numFmt numFmtId="167" formatCode="#,##0.0%_);\(#,##0.0%\)"/>
    <numFmt numFmtId="168" formatCode="0_ ;\-0\ "/>
    <numFmt numFmtId="169" formatCode="_-* #,##0_р_._-;\-* #,##0_р_._-;_-* &quot;-&quot;??_р_._-;_-@"/>
  </numFmts>
  <fonts count="39" x14ac:knownFonts="1">
    <font>
      <sz val="11"/>
      <color rgb="FF000000"/>
      <name val="Calibri"/>
      <scheme val="minor"/>
    </font>
    <font>
      <sz val="10"/>
      <color rgb="FF000000"/>
      <name val="Roboto"/>
    </font>
    <font>
      <b/>
      <sz val="10"/>
      <color rgb="FF3F3F3F"/>
      <name val="Roboto"/>
    </font>
    <font>
      <sz val="10"/>
      <color rgb="FF3F3F3F"/>
      <name val="Roboto"/>
    </font>
    <font>
      <u/>
      <sz val="10"/>
      <color rgb="FF0000FF"/>
      <name val="Roboto"/>
    </font>
    <font>
      <b/>
      <u/>
      <sz val="10"/>
      <color rgb="FF000000"/>
      <name val="Roboto"/>
    </font>
    <font>
      <sz val="11"/>
      <name val="Calibri"/>
      <family val="2"/>
    </font>
    <font>
      <sz val="10"/>
      <color rgb="FF0C0C0C"/>
      <name val="Roboto"/>
    </font>
    <font>
      <sz val="10"/>
      <color theme="1"/>
      <name val="Roboto"/>
    </font>
    <font>
      <b/>
      <sz val="10"/>
      <color theme="1"/>
      <name val="Roboto"/>
    </font>
    <font>
      <sz val="10"/>
      <color rgb="FFFFFFFF"/>
      <name val="Roboto"/>
    </font>
    <font>
      <b/>
      <sz val="10"/>
      <color rgb="FFFEEB00"/>
      <name val="Roboto"/>
    </font>
    <font>
      <b/>
      <sz val="10"/>
      <color rgb="FF000000"/>
      <name val="Roboto"/>
    </font>
    <font>
      <sz val="8"/>
      <color rgb="FFFF0000"/>
      <name val="Roboto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Roboto"/>
    </font>
    <font>
      <i/>
      <sz val="9"/>
      <color theme="1"/>
      <name val="Roboto"/>
    </font>
    <font>
      <b/>
      <sz val="11"/>
      <color theme="1"/>
      <name val="Roboto"/>
    </font>
    <font>
      <b/>
      <sz val="20"/>
      <color rgb="FFB7B7B7"/>
      <name val="Calibri"/>
      <family val="2"/>
    </font>
    <font>
      <sz val="11"/>
      <color rgb="FFB7B7B7"/>
      <name val="Arial"/>
      <family val="2"/>
    </font>
    <font>
      <sz val="11"/>
      <color rgb="FFFFFFFF"/>
      <name val="Arial"/>
      <family val="2"/>
    </font>
    <font>
      <b/>
      <sz val="20"/>
      <color rgb="FFFFFFFF"/>
      <name val="Calibri"/>
      <family val="2"/>
    </font>
    <font>
      <sz val="11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6"/>
      <color rgb="FFFFFFFF"/>
      <name val="Arial"/>
      <family val="2"/>
    </font>
    <font>
      <sz val="14"/>
      <color rgb="FFFFFFFF"/>
      <name val="Arial"/>
      <family val="2"/>
    </font>
    <font>
      <sz val="6"/>
      <color rgb="FFFFFFFF"/>
      <name val="Calibri"/>
      <family val="2"/>
    </font>
    <font>
      <b/>
      <sz val="14"/>
      <color rgb="FFFFFFFF"/>
      <name val="Arial"/>
      <family val="2"/>
    </font>
    <font>
      <sz val="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  <scheme val="minor"/>
    </font>
    <font>
      <b/>
      <sz val="18"/>
      <color rgb="FFFFFFFF"/>
      <name val="Arial"/>
      <family val="2"/>
    </font>
    <font>
      <u/>
      <sz val="10"/>
      <color rgb="FF0000FF"/>
      <name val="Roboto"/>
    </font>
    <font>
      <i/>
      <sz val="10"/>
      <color rgb="FF000000"/>
      <name val="Roboto"/>
    </font>
    <font>
      <sz val="11"/>
      <color theme="1"/>
      <name val="Calibri"/>
      <family val="2"/>
      <scheme val="minor"/>
    </font>
    <font>
      <b/>
      <i/>
      <sz val="10"/>
      <color rgb="FFFF0000"/>
      <name val="Roboto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EB00"/>
        <bgColor rgb="FFFEEB00"/>
      </patternFill>
    </fill>
    <fill>
      <patternFill patternType="solid">
        <fgColor rgb="FF595959"/>
        <bgColor rgb="FF595959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ck">
        <color rgb="FF3F3F3F"/>
      </left>
      <right/>
      <top style="thick">
        <color rgb="FF3F3F3F"/>
      </top>
      <bottom/>
      <diagonal/>
    </border>
    <border>
      <left/>
      <right/>
      <top style="thick">
        <color rgb="FF3F3F3F"/>
      </top>
      <bottom/>
      <diagonal/>
    </border>
    <border>
      <left/>
      <right style="thick">
        <color rgb="FF3F3F3F"/>
      </right>
      <top style="thick">
        <color rgb="FF3F3F3F"/>
      </top>
      <bottom/>
      <diagonal/>
    </border>
    <border>
      <left style="thick">
        <color rgb="FF3F3F3F"/>
      </left>
      <right/>
      <top/>
      <bottom/>
      <diagonal/>
    </border>
    <border>
      <left/>
      <right style="thick">
        <color rgb="FF3F3F3F"/>
      </right>
      <top/>
      <bottom/>
      <diagonal/>
    </border>
    <border>
      <left style="thick">
        <color rgb="FF3F3F3F"/>
      </left>
      <right/>
      <top/>
      <bottom style="thick">
        <color rgb="FF3F3F3F"/>
      </bottom>
      <diagonal/>
    </border>
    <border>
      <left/>
      <right/>
      <top/>
      <bottom style="thick">
        <color rgb="FF3F3F3F"/>
      </bottom>
      <diagonal/>
    </border>
    <border>
      <left/>
      <right style="thick">
        <color rgb="FF3F3F3F"/>
      </right>
      <top/>
      <bottom style="thick">
        <color rgb="FF3F3F3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/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/>
    <xf numFmtId="0" fontId="9" fillId="0" borderId="0" xfId="0" applyFont="1"/>
    <xf numFmtId="0" fontId="8" fillId="0" borderId="0" xfId="0" applyFont="1" applyAlignment="1">
      <alignment wrapText="1"/>
    </xf>
    <xf numFmtId="0" fontId="1" fillId="2" borderId="11" xfId="0" applyFont="1" applyFill="1" applyBorder="1" applyAlignment="1">
      <alignment horizontal="center"/>
    </xf>
    <xf numFmtId="0" fontId="10" fillId="2" borderId="0" xfId="0" applyFont="1" applyFill="1"/>
    <xf numFmtId="0" fontId="1" fillId="2" borderId="12" xfId="0" applyFont="1" applyFill="1" applyBorder="1"/>
    <xf numFmtId="0" fontId="10" fillId="2" borderId="13" xfId="0" applyFont="1" applyFill="1" applyBorder="1"/>
    <xf numFmtId="0" fontId="11" fillId="4" borderId="1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wrapText="1"/>
    </xf>
    <xf numFmtId="0" fontId="1" fillId="2" borderId="15" xfId="0" applyFont="1" applyFill="1" applyBorder="1"/>
    <xf numFmtId="0" fontId="12" fillId="3" borderId="15" xfId="0" applyFont="1" applyFill="1" applyBorder="1" applyAlignment="1">
      <alignment horizont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right" vertical="center"/>
    </xf>
    <xf numFmtId="0" fontId="1" fillId="2" borderId="11" xfId="0" applyFont="1" applyFill="1" applyBorder="1"/>
    <xf numFmtId="0" fontId="10" fillId="2" borderId="1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wrapText="1"/>
    </xf>
    <xf numFmtId="0" fontId="1" fillId="2" borderId="16" xfId="0" applyFont="1" applyFill="1" applyBorder="1"/>
    <xf numFmtId="165" fontId="1" fillId="3" borderId="15" xfId="0" applyNumberFormat="1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vertical="top" wrapText="1"/>
    </xf>
    <xf numFmtId="165" fontId="1" fillId="2" borderId="1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5" xfId="0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/>
    <xf numFmtId="0" fontId="10" fillId="2" borderId="13" xfId="0" applyFont="1" applyFill="1" applyBorder="1" applyAlignment="1">
      <alignment horizontal="center"/>
    </xf>
    <xf numFmtId="165" fontId="12" fillId="3" borderId="15" xfId="0" applyNumberFormat="1" applyFont="1" applyFill="1" applyBorder="1" applyAlignment="1">
      <alignment horizontal="center" wrapText="1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165" fontId="1" fillId="2" borderId="10" xfId="0" applyNumberFormat="1" applyFont="1" applyFill="1" applyBorder="1" applyAlignment="1">
      <alignment horizontal="center" wrapText="1"/>
    </xf>
    <xf numFmtId="17" fontId="12" fillId="2" borderId="1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8" xfId="0" applyFont="1" applyFill="1" applyBorder="1"/>
    <xf numFmtId="165" fontId="1" fillId="2" borderId="18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8" fillId="2" borderId="0" xfId="0" applyFont="1" applyFill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16" fillId="5" borderId="20" xfId="0" applyNumberFormat="1" applyFont="1" applyFill="1" applyBorder="1" applyAlignment="1">
      <alignment horizontal="right"/>
    </xf>
    <xf numFmtId="3" fontId="16" fillId="5" borderId="22" xfId="0" applyNumberFormat="1" applyFont="1" applyFill="1" applyBorder="1" applyAlignment="1">
      <alignment horizontal="right"/>
    </xf>
    <xf numFmtId="3" fontId="17" fillId="5" borderId="22" xfId="0" applyNumberFormat="1" applyFont="1" applyFill="1" applyBorder="1" applyAlignment="1">
      <alignment horizontal="right"/>
    </xf>
    <xf numFmtId="3" fontId="18" fillId="3" borderId="22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5" fillId="2" borderId="14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right" vertical="center"/>
    </xf>
    <xf numFmtId="0" fontId="23" fillId="2" borderId="1" xfId="0" applyFont="1" applyFill="1" applyBorder="1"/>
    <xf numFmtId="0" fontId="26" fillId="2" borderId="1" xfId="0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horizontal="center" wrapText="1"/>
    </xf>
    <xf numFmtId="0" fontId="26" fillId="2" borderId="1" xfId="0" applyFont="1" applyFill="1" applyBorder="1"/>
    <xf numFmtId="0" fontId="24" fillId="2" borderId="16" xfId="0" applyFont="1" applyFill="1" applyBorder="1"/>
    <xf numFmtId="165" fontId="24" fillId="2" borderId="15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left"/>
    </xf>
    <xf numFmtId="165" fontId="24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/>
    </xf>
    <xf numFmtId="165" fontId="27" fillId="2" borderId="1" xfId="0" applyNumberFormat="1" applyFont="1" applyFill="1" applyBorder="1" applyAlignment="1">
      <alignment horizontal="center"/>
    </xf>
    <xf numFmtId="0" fontId="28" fillId="2" borderId="1" xfId="0" applyFont="1" applyFill="1" applyBorder="1"/>
    <xf numFmtId="0" fontId="27" fillId="2" borderId="15" xfId="0" applyFont="1" applyFill="1" applyBorder="1"/>
    <xf numFmtId="165" fontId="27" fillId="2" borderId="15" xfId="0" applyNumberFormat="1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horizontal="center"/>
    </xf>
    <xf numFmtId="0" fontId="25" fillId="2" borderId="1" xfId="0" applyFont="1" applyFill="1" applyBorder="1"/>
    <xf numFmtId="3" fontId="24" fillId="2" borderId="1" xfId="0" applyNumberFormat="1" applyFont="1" applyFill="1" applyBorder="1" applyAlignment="1">
      <alignment horizontal="center"/>
    </xf>
    <xf numFmtId="0" fontId="24" fillId="2" borderId="15" xfId="0" applyFont="1" applyFill="1" applyBorder="1"/>
    <xf numFmtId="165" fontId="29" fillId="2" borderId="15" xfId="0" applyNumberFormat="1" applyFont="1" applyFill="1" applyBorder="1" applyAlignment="1">
      <alignment horizontal="center"/>
    </xf>
    <xf numFmtId="0" fontId="27" fillId="2" borderId="1" xfId="0" applyFont="1" applyFill="1" applyBorder="1"/>
    <xf numFmtId="165" fontId="24" fillId="2" borderId="0" xfId="0" applyNumberFormat="1" applyFont="1" applyFill="1" applyAlignment="1">
      <alignment horizontal="right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/>
    </xf>
    <xf numFmtId="17" fontId="31" fillId="2" borderId="1" xfId="0" applyNumberFormat="1" applyFont="1" applyFill="1" applyBorder="1" applyAlignment="1">
      <alignment horizontal="right" vertical="center"/>
    </xf>
    <xf numFmtId="165" fontId="25" fillId="2" borderId="1" xfId="0" applyNumberFormat="1" applyFont="1" applyFill="1" applyBorder="1" applyAlignment="1">
      <alignment horizontal="center"/>
    </xf>
    <xf numFmtId="166" fontId="24" fillId="2" borderId="1" xfId="0" applyNumberFormat="1" applyFont="1" applyFill="1" applyBorder="1" applyAlignment="1">
      <alignment horizontal="center"/>
    </xf>
    <xf numFmtId="0" fontId="25" fillId="2" borderId="15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2" fillId="2" borderId="0" xfId="0" applyFont="1" applyFill="1"/>
    <xf numFmtId="0" fontId="33" fillId="2" borderId="1" xfId="0" applyFont="1" applyFill="1" applyBorder="1" applyAlignment="1">
      <alignment horizontal="left"/>
    </xf>
    <xf numFmtId="0" fontId="24" fillId="2" borderId="23" xfId="0" applyFont="1" applyFill="1" applyBorder="1"/>
    <xf numFmtId="165" fontId="24" fillId="2" borderId="23" xfId="0" applyNumberFormat="1" applyFont="1" applyFill="1" applyBorder="1" applyAlignment="1">
      <alignment horizontal="right"/>
    </xf>
    <xf numFmtId="0" fontId="24" fillId="2" borderId="23" xfId="0" applyFont="1" applyFill="1" applyBorder="1" applyAlignment="1">
      <alignment wrapText="1"/>
    </xf>
    <xf numFmtId="165" fontId="24" fillId="2" borderId="23" xfId="0" applyNumberFormat="1" applyFont="1" applyFill="1" applyBorder="1" applyAlignment="1">
      <alignment horizontal="right" wrapText="1"/>
    </xf>
    <xf numFmtId="0" fontId="27" fillId="2" borderId="23" xfId="0" applyFont="1" applyFill="1" applyBorder="1"/>
    <xf numFmtId="0" fontId="21" fillId="2" borderId="23" xfId="0" applyFont="1" applyFill="1" applyBorder="1"/>
    <xf numFmtId="0" fontId="21" fillId="2" borderId="23" xfId="0" applyFont="1" applyFill="1" applyBorder="1" applyAlignment="1">
      <alignment horizontal="right"/>
    </xf>
    <xf numFmtId="0" fontId="24" fillId="2" borderId="24" xfId="0" applyFont="1" applyFill="1" applyBorder="1" applyAlignment="1">
      <alignment horizontal="right"/>
    </xf>
    <xf numFmtId="165" fontId="25" fillId="2" borderId="24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165" fontId="24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6" borderId="1" xfId="0" applyFont="1" applyFill="1" applyBorder="1"/>
    <xf numFmtId="0" fontId="12" fillId="0" borderId="0" xfId="0" applyFont="1"/>
    <xf numFmtId="0" fontId="34" fillId="0" borderId="0" xfId="0" applyFont="1"/>
    <xf numFmtId="0" fontId="1" fillId="7" borderId="1" xfId="0" applyFont="1" applyFill="1" applyBorder="1"/>
    <xf numFmtId="0" fontId="12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2" fillId="5" borderId="0" xfId="0" applyFont="1" applyFill="1"/>
    <xf numFmtId="3" fontId="1" fillId="0" borderId="0" xfId="0" applyNumberFormat="1" applyFont="1" applyAlignment="1">
      <alignment horizontal="center" vertical="center"/>
    </xf>
    <xf numFmtId="0" fontId="1" fillId="5" borderId="25" xfId="0" applyFont="1" applyFill="1" applyBorder="1"/>
    <xf numFmtId="3" fontId="1" fillId="5" borderId="25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1" fillId="0" borderId="25" xfId="0" applyFont="1" applyBorder="1"/>
    <xf numFmtId="3" fontId="1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2" fillId="3" borderId="26" xfId="0" applyFont="1" applyFill="1" applyBorder="1"/>
    <xf numFmtId="165" fontId="12" fillId="3" borderId="26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/>
    </xf>
    <xf numFmtId="3" fontId="12" fillId="3" borderId="27" xfId="0" applyNumberFormat="1" applyFont="1" applyFill="1" applyBorder="1"/>
    <xf numFmtId="37" fontId="12" fillId="3" borderId="18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3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2" fillId="7" borderId="1" xfId="0" applyFont="1" applyFill="1" applyBorder="1" applyAlignment="1">
      <alignment horizontal="right"/>
    </xf>
    <xf numFmtId="0" fontId="12" fillId="3" borderId="27" xfId="0" applyFont="1" applyFill="1" applyBorder="1"/>
    <xf numFmtId="165" fontId="12" fillId="3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35" fillId="0" borderId="0" xfId="0" applyNumberFormat="1" applyFont="1" applyAlignment="1">
      <alignment horizontal="center" vertical="center"/>
    </xf>
    <xf numFmtId="167" fontId="35" fillId="0" borderId="0" xfId="0" applyNumberFormat="1" applyFont="1" applyAlignment="1">
      <alignment horizontal="right" vertical="center"/>
    </xf>
    <xf numFmtId="0" fontId="1" fillId="8" borderId="1" xfId="0" applyFont="1" applyFill="1" applyBorder="1"/>
    <xf numFmtId="0" fontId="1" fillId="9" borderId="28" xfId="0" applyFont="1" applyFill="1" applyBorder="1"/>
    <xf numFmtId="0" fontId="1" fillId="0" borderId="28" xfId="0" applyFont="1" applyBorder="1" applyAlignment="1">
      <alignment horizontal="center" vertical="center"/>
    </xf>
    <xf numFmtId="0" fontId="1" fillId="10" borderId="28" xfId="0" applyFont="1" applyFill="1" applyBorder="1"/>
    <xf numFmtId="3" fontId="1" fillId="0" borderId="28" xfId="0" applyNumberFormat="1" applyFont="1" applyBorder="1" applyAlignment="1">
      <alignment horizontal="center" vertical="center"/>
    </xf>
    <xf numFmtId="0" fontId="1" fillId="0" borderId="15" xfId="0" applyFont="1" applyBorder="1"/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68" fontId="12" fillId="9" borderId="1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17" fontId="12" fillId="5" borderId="0" xfId="0" applyNumberFormat="1" applyFont="1" applyFill="1" applyAlignment="1">
      <alignment horizontal="right" vertical="center"/>
    </xf>
    <xf numFmtId="10" fontId="12" fillId="5" borderId="0" xfId="0" applyNumberFormat="1" applyFont="1" applyFill="1" applyAlignment="1">
      <alignment horizontal="right" vertical="center"/>
    </xf>
    <xf numFmtId="17" fontId="12" fillId="11" borderId="0" xfId="0" applyNumberFormat="1" applyFont="1" applyFill="1" applyAlignment="1">
      <alignment horizontal="center" vertical="center"/>
    </xf>
    <xf numFmtId="17" fontId="12" fillId="11" borderId="1" xfId="0" applyNumberFormat="1" applyFont="1" applyFill="1" applyBorder="1" applyAlignment="1">
      <alignment horizontal="center" vertical="center"/>
    </xf>
    <xf numFmtId="3" fontId="1" fillId="11" borderId="0" xfId="0" applyNumberFormat="1" applyFont="1" applyFill="1" applyAlignment="1">
      <alignment horizontal="center" vertical="center"/>
    </xf>
    <xf numFmtId="3" fontId="1" fillId="11" borderId="1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3" fontId="1" fillId="2" borderId="27" xfId="0" applyNumberFormat="1" applyFont="1" applyFill="1" applyBorder="1" applyAlignment="1">
      <alignment horizontal="center" vertical="center"/>
    </xf>
    <xf numFmtId="37" fontId="1" fillId="11" borderId="27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11" borderId="27" xfId="0" applyNumberFormat="1" applyFont="1" applyFill="1" applyBorder="1" applyAlignment="1">
      <alignment horizontal="center" vertical="center"/>
    </xf>
    <xf numFmtId="37" fontId="35" fillId="11" borderId="1" xfId="0" applyNumberFormat="1" applyFont="1" applyFill="1" applyBorder="1" applyAlignment="1">
      <alignment horizontal="center" vertical="center"/>
    </xf>
    <xf numFmtId="3" fontId="12" fillId="3" borderId="27" xfId="0" applyNumberFormat="1" applyFont="1" applyFill="1" applyBorder="1" applyAlignment="1">
      <alignment horizontal="center"/>
    </xf>
    <xf numFmtId="3" fontId="12" fillId="3" borderId="27" xfId="0" applyNumberFormat="1" applyFont="1" applyFill="1" applyBorder="1" applyAlignment="1">
      <alignment horizontal="center" vertical="center"/>
    </xf>
    <xf numFmtId="165" fontId="12" fillId="3" borderId="27" xfId="0" applyNumberFormat="1" applyFont="1" applyFill="1" applyBorder="1" applyAlignment="1">
      <alignment horizontal="center" vertical="center"/>
    </xf>
    <xf numFmtId="169" fontId="12" fillId="11" borderId="27" xfId="0" applyNumberFormat="1" applyFont="1" applyFill="1" applyBorder="1" applyAlignment="1">
      <alignment horizontal="center" vertical="center"/>
    </xf>
    <xf numFmtId="37" fontId="12" fillId="11" borderId="2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7" fontId="1" fillId="11" borderId="0" xfId="0" applyNumberFormat="1" applyFont="1" applyFill="1" applyAlignment="1">
      <alignment horizontal="center" vertical="center"/>
    </xf>
    <xf numFmtId="37" fontId="1" fillId="11" borderId="1" xfId="0" applyNumberFormat="1" applyFont="1" applyFill="1" applyBorder="1" applyAlignment="1">
      <alignment horizontal="center" vertical="center"/>
    </xf>
    <xf numFmtId="37" fontId="1" fillId="2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 vertical="center"/>
    </xf>
    <xf numFmtId="37" fontId="1" fillId="2" borderId="0" xfId="0" applyNumberFormat="1" applyFont="1" applyFill="1" applyAlignment="1">
      <alignment horizontal="center" vertical="center"/>
    </xf>
    <xf numFmtId="167" fontId="35" fillId="11" borderId="0" xfId="0" applyNumberFormat="1" applyFont="1" applyFill="1" applyAlignment="1">
      <alignment horizontal="center" vertical="center"/>
    </xf>
    <xf numFmtId="167" fontId="35" fillId="11" borderId="1" xfId="0" applyNumberFormat="1" applyFont="1" applyFill="1" applyBorder="1" applyAlignment="1">
      <alignment horizontal="center" vertical="center"/>
    </xf>
    <xf numFmtId="167" fontId="35" fillId="11" borderId="29" xfId="0" applyNumberFormat="1" applyFont="1" applyFill="1" applyBorder="1" applyAlignment="1">
      <alignment horizontal="center" vertical="center"/>
    </xf>
    <xf numFmtId="0" fontId="12" fillId="3" borderId="25" xfId="0" applyFont="1" applyFill="1" applyBorder="1"/>
    <xf numFmtId="3" fontId="12" fillId="3" borderId="25" xfId="0" applyNumberFormat="1" applyFont="1" applyFill="1" applyBorder="1" applyAlignment="1">
      <alignment horizontal="center"/>
    </xf>
    <xf numFmtId="3" fontId="1" fillId="3" borderId="25" xfId="0" applyNumberFormat="1" applyFont="1" applyFill="1" applyBorder="1" applyAlignment="1">
      <alignment horizontal="center" vertical="center"/>
    </xf>
    <xf numFmtId="167" fontId="35" fillId="11" borderId="2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3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167" fontId="35" fillId="11" borderId="3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3" borderId="25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horizontal="center"/>
    </xf>
    <xf numFmtId="0" fontId="8" fillId="3" borderId="25" xfId="0" applyFont="1" applyFill="1" applyBorder="1"/>
    <xf numFmtId="167" fontId="35" fillId="11" borderId="3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/>
    <xf numFmtId="9" fontId="8" fillId="0" borderId="0" xfId="0" applyNumberFormat="1" applyFont="1" applyAlignment="1">
      <alignment horizontal="center"/>
    </xf>
    <xf numFmtId="0" fontId="36" fillId="0" borderId="28" xfId="0" applyFont="1" applyBorder="1" applyAlignment="1">
      <alignment wrapText="1"/>
    </xf>
    <xf numFmtId="0" fontId="36" fillId="0" borderId="0" xfId="0" applyFont="1" applyAlignment="1">
      <alignment wrapText="1"/>
    </xf>
    <xf numFmtId="0" fontId="36" fillId="12" borderId="28" xfId="0" applyFont="1" applyFill="1" applyBorder="1" applyAlignment="1">
      <alignment wrapText="1"/>
    </xf>
    <xf numFmtId="0" fontId="36" fillId="12" borderId="0" xfId="0" applyFont="1" applyFill="1" applyAlignment="1">
      <alignment wrapText="1"/>
    </xf>
    <xf numFmtId="0" fontId="36" fillId="0" borderId="28" xfId="0" applyFont="1" applyBorder="1"/>
    <xf numFmtId="0" fontId="36" fillId="12" borderId="28" xfId="0" applyFont="1" applyFill="1" applyBorder="1"/>
    <xf numFmtId="0" fontId="36" fillId="12" borderId="0" xfId="0" applyFont="1" applyFill="1"/>
    <xf numFmtId="3" fontId="36" fillId="0" borderId="28" xfId="0" applyNumberFormat="1" applyFont="1" applyBorder="1"/>
    <xf numFmtId="3" fontId="36" fillId="12" borderId="28" xfId="0" applyNumberFormat="1" applyFont="1" applyFill="1" applyBorder="1"/>
    <xf numFmtId="3" fontId="36" fillId="12" borderId="0" xfId="0" applyNumberFormat="1" applyFont="1" applyFill="1"/>
    <xf numFmtId="3" fontId="36" fillId="0" borderId="0" xfId="0" applyNumberFormat="1" applyFont="1"/>
    <xf numFmtId="0" fontId="36" fillId="0" borderId="0" xfId="0" applyFont="1"/>
    <xf numFmtId="9" fontId="36" fillId="0" borderId="0" xfId="0" applyNumberFormat="1" applyFont="1"/>
    <xf numFmtId="0" fontId="12" fillId="13" borderId="1" xfId="0" applyFont="1" applyFill="1" applyBorder="1"/>
    <xf numFmtId="0" fontId="12" fillId="13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7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right" vertical="center"/>
    </xf>
    <xf numFmtId="3" fontId="12" fillId="13" borderId="27" xfId="0" applyNumberFormat="1" applyFont="1" applyFill="1" applyBorder="1"/>
    <xf numFmtId="3" fontId="12" fillId="13" borderId="27" xfId="0" applyNumberFormat="1" applyFont="1" applyFill="1" applyBorder="1" applyAlignment="1">
      <alignment horizontal="center"/>
    </xf>
    <xf numFmtId="3" fontId="12" fillId="13" borderId="27" xfId="0" applyNumberFormat="1" applyFont="1" applyFill="1" applyBorder="1" applyAlignment="1">
      <alignment horizontal="center" vertical="center"/>
    </xf>
    <xf numFmtId="165" fontId="12" fillId="13" borderId="27" xfId="0" applyNumberFormat="1" applyFont="1" applyFill="1" applyBorder="1" applyAlignment="1">
      <alignment horizontal="center" vertical="center"/>
    </xf>
    <xf numFmtId="37" fontId="12" fillId="13" borderId="27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right" vertical="center"/>
    </xf>
    <xf numFmtId="0" fontId="1" fillId="9" borderId="28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/>
    </xf>
    <xf numFmtId="3" fontId="1" fillId="10" borderId="28" xfId="0" applyNumberFormat="1" applyFont="1" applyFill="1" applyBorder="1" applyAlignment="1">
      <alignment horizontal="center" vertical="center"/>
    </xf>
    <xf numFmtId="165" fontId="12" fillId="13" borderId="15" xfId="0" applyNumberFormat="1" applyFont="1" applyFill="1" applyBorder="1"/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3" fillId="2" borderId="10" xfId="0" applyFont="1" applyFill="1" applyBorder="1" applyAlignment="1">
      <alignment horizontal="left" wrapText="1"/>
    </xf>
    <xf numFmtId="0" fontId="6" fillId="0" borderId="17" xfId="0" applyFont="1" applyBorder="1"/>
    <xf numFmtId="0" fontId="17" fillId="5" borderId="21" xfId="0" applyFont="1" applyFill="1" applyBorder="1" applyAlignment="1">
      <alignment horizontal="right"/>
    </xf>
    <xf numFmtId="0" fontId="6" fillId="0" borderId="22" xfId="0" applyFont="1" applyBorder="1"/>
    <xf numFmtId="0" fontId="16" fillId="5" borderId="21" xfId="0" applyFont="1" applyFill="1" applyBorder="1"/>
    <xf numFmtId="0" fontId="18" fillId="3" borderId="21" xfId="0" applyFont="1" applyFill="1" applyBorder="1" applyAlignment="1">
      <alignment horizontal="right"/>
    </xf>
    <xf numFmtId="0" fontId="18" fillId="5" borderId="21" xfId="0" applyFont="1" applyFill="1" applyBorder="1"/>
    <xf numFmtId="0" fontId="16" fillId="5" borderId="19" xfId="0" applyFont="1" applyFill="1" applyBorder="1"/>
    <xf numFmtId="0" fontId="6" fillId="0" borderId="20" xfId="0" applyFont="1" applyBorder="1"/>
    <xf numFmtId="0" fontId="36" fillId="0" borderId="32" xfId="0" applyFont="1" applyBorder="1" applyAlignment="1">
      <alignment wrapText="1"/>
    </xf>
    <xf numFmtId="0" fontId="6" fillId="0" borderId="33" xfId="0" applyFont="1" applyBorder="1"/>
  </cellXfs>
  <cellStyles count="1">
    <cellStyle name="Обычный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323850</xdr:rowOff>
    </xdr:from>
    <xdr:ext cx="2305050" cy="2181225"/>
    <xdr:pic>
      <xdr:nvPicPr>
        <xdr:cNvPr id="2" name="image1.jp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3</xdr:row>
      <xdr:rowOff>142875</xdr:rowOff>
    </xdr:from>
    <xdr:ext cx="1924050" cy="1819275"/>
    <xdr:pic>
      <xdr:nvPicPr>
        <xdr:cNvPr id="2" name="image2.jp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2</xdr:row>
      <xdr:rowOff>171450</xdr:rowOff>
    </xdr:from>
    <xdr:ext cx="1895475" cy="1800225"/>
    <xdr:pic>
      <xdr:nvPicPr>
        <xdr:cNvPr id="2" name="image3.jpg" title="Изображение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0</xdr:rowOff>
    </xdr:from>
    <xdr:ext cx="1095375" cy="1028700"/>
    <xdr:pic>
      <xdr:nvPicPr>
        <xdr:cNvPr id="2" name="image1.jpg" title="Изображение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0</xdr:rowOff>
    </xdr:from>
    <xdr:ext cx="1095375" cy="1028700"/>
    <xdr:pic>
      <xdr:nvPicPr>
        <xdr:cNvPr id="2" name="image1.jpg" title="Изображение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0</xdr:rowOff>
    </xdr:from>
    <xdr:ext cx="1095375" cy="1028700"/>
    <xdr:pic>
      <xdr:nvPicPr>
        <xdr:cNvPr id="2" name="image1.jpg" title="Изображение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franchise.extremekids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franchise.extremekids.ru/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hyperlink" Target="http://franchise.extremekids.ru/" TargetMode="Externa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hyperlink" Target="http://franchise.extremekids.ru/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3.33203125" customWidth="1"/>
    <col min="2" max="2" width="2.6640625" customWidth="1"/>
    <col min="3" max="5" width="9" customWidth="1"/>
    <col min="6" max="6" width="3" customWidth="1"/>
    <col min="7" max="8" width="9" customWidth="1"/>
    <col min="9" max="26" width="8.6640625" customWidth="1"/>
  </cols>
  <sheetData>
    <row r="1" spans="1:26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0.5" customHeight="1" x14ac:dyDescent="0.2">
      <c r="A3" s="1"/>
      <c r="B3" s="1"/>
      <c r="C3" s="1"/>
      <c r="D3" s="1"/>
      <c r="E3" s="1"/>
      <c r="F3" s="1"/>
      <c r="G3" s="1"/>
      <c r="H3" s="2" t="s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">
      <c r="A5" s="1"/>
      <c r="B5" s="1"/>
      <c r="C5" s="1"/>
      <c r="D5" s="1"/>
      <c r="E5" s="1"/>
      <c r="F5" s="1"/>
      <c r="G5" s="1"/>
      <c r="H5" s="2" t="s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.75" customHeight="1" x14ac:dyDescent="0.2">
      <c r="A6" s="1"/>
      <c r="B6" s="1"/>
      <c r="C6" s="1"/>
      <c r="D6" s="1"/>
      <c r="E6" s="1"/>
      <c r="F6" s="1"/>
      <c r="G6" s="1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"/>
      <c r="C7" s="1"/>
      <c r="D7" s="1"/>
      <c r="E7" s="1"/>
      <c r="F7" s="1"/>
      <c r="G7" s="1"/>
      <c r="H7" s="2" t="s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4" t="s">
        <v>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224" t="s">
        <v>4</v>
      </c>
      <c r="C15" s="225"/>
      <c r="D15" s="225"/>
      <c r="E15" s="22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227"/>
      <c r="C16" s="228"/>
      <c r="D16" s="228"/>
      <c r="E16" s="229"/>
      <c r="F16" s="1"/>
      <c r="G16" s="5" t="s">
        <v>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230"/>
      <c r="C17" s="231"/>
      <c r="D17" s="231"/>
      <c r="E17" s="23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224" t="s">
        <v>6</v>
      </c>
      <c r="C19" s="225"/>
      <c r="D19" s="225"/>
      <c r="E19" s="22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227"/>
      <c r="C20" s="228"/>
      <c r="D20" s="228"/>
      <c r="E20" s="229"/>
      <c r="F20" s="1"/>
      <c r="G20" s="5" t="s">
        <v>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230"/>
      <c r="C21" s="231"/>
      <c r="D21" s="231"/>
      <c r="E21" s="23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224" t="s">
        <v>8</v>
      </c>
      <c r="C23" s="225"/>
      <c r="D23" s="225"/>
      <c r="E23" s="2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227"/>
      <c r="C24" s="228"/>
      <c r="D24" s="228"/>
      <c r="E24" s="229"/>
      <c r="F24" s="1"/>
      <c r="G24" s="5" t="s">
        <v>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230"/>
      <c r="C25" s="231"/>
      <c r="D25" s="231"/>
      <c r="E25" s="23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224" t="s">
        <v>10</v>
      </c>
      <c r="C27" s="225"/>
      <c r="D27" s="225"/>
      <c r="E27" s="22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227"/>
      <c r="C28" s="228"/>
      <c r="D28" s="228"/>
      <c r="E28" s="229"/>
      <c r="F28" s="1"/>
      <c r="G28" s="5" t="s">
        <v>11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230"/>
      <c r="C29" s="231"/>
      <c r="D29" s="231"/>
      <c r="E29" s="23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">
    <mergeCell ref="B15:E17"/>
    <mergeCell ref="B19:E21"/>
    <mergeCell ref="B23:E25"/>
    <mergeCell ref="B27:E29"/>
  </mergeCells>
  <hyperlinks>
    <hyperlink ref="H9" r:id="rId1" xr:uid="{00000000-0004-0000-0000-000000000000}"/>
    <hyperlink ref="B15" location="'ВВОДНЫЕ'!A1" display="ВВОДНЫЕ" xr:uid="{00000000-0004-0000-0000-000001000000}"/>
    <hyperlink ref="B19" location="'ИНВЕСТИЦИИ'!A1" display="ИНВЕСТИЦИИ " xr:uid="{00000000-0004-0000-0000-000002000000}"/>
    <hyperlink ref="B23" location="'1 МЕС'!A1" display="1 МЕС" xr:uid="{00000000-0004-0000-0000-000003000000}"/>
    <hyperlink ref="B27" location="'ФИНМОДЕЛЬ - 12 вариантов'!A1" display="ФИНМОДЕЛЬ" xr:uid="{00000000-0004-0000-0000-000004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66092"/>
    <outlinePr summaryBelow="0" summaryRight="0"/>
  </sheetPr>
  <dimension ref="A1:AA1005"/>
  <sheetViews>
    <sheetView topLeftCell="A9" zoomScale="125" workbookViewId="0">
      <selection activeCell="G17" sqref="G17"/>
    </sheetView>
  </sheetViews>
  <sheetFormatPr baseColWidth="10" defaultColWidth="14.5" defaultRowHeight="15" customHeight="1" outlineLevelRow="1" x14ac:dyDescent="0.2"/>
  <cols>
    <col min="1" max="2" width="4.6640625" customWidth="1"/>
    <col min="3" max="3" width="18" customWidth="1"/>
    <col min="4" max="4" width="8" customWidth="1"/>
    <col min="5" max="5" width="2.33203125" customWidth="1"/>
    <col min="6" max="6" width="52.33203125" customWidth="1"/>
    <col min="7" max="7" width="29" customWidth="1"/>
    <col min="8" max="8" width="20.1640625" customWidth="1"/>
    <col min="9" max="9" width="6.5" hidden="1" customWidth="1"/>
    <col min="10" max="10" width="5" hidden="1" customWidth="1"/>
    <col min="11" max="12" width="4.5" hidden="1" customWidth="1"/>
    <col min="13" max="13" width="4.83203125" hidden="1" customWidth="1"/>
    <col min="14" max="14" width="5.83203125" hidden="1" customWidth="1"/>
    <col min="15" max="15" width="5.5" hidden="1" customWidth="1"/>
    <col min="16" max="16" width="7.33203125" hidden="1" customWidth="1"/>
    <col min="17" max="17" width="5.5" hidden="1" customWidth="1"/>
    <col min="18" max="27" width="12.5" hidden="1" customWidth="1"/>
  </cols>
  <sheetData>
    <row r="1" spans="1:27" ht="19.5" customHeight="1" x14ac:dyDescent="0.2">
      <c r="A1" s="1"/>
      <c r="B1" s="1"/>
      <c r="C1" s="1"/>
      <c r="D1" s="1"/>
      <c r="E1" s="1"/>
      <c r="H1" s="1"/>
      <c r="I1" s="1"/>
      <c r="J1" s="1"/>
      <c r="K1" s="1"/>
      <c r="L1" s="1"/>
      <c r="M1" s="7"/>
      <c r="N1" s="8"/>
      <c r="O1" s="8"/>
      <c r="P1" s="8"/>
      <c r="Q1" s="8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1"/>
      <c r="C2" s="1"/>
      <c r="D2" s="1"/>
      <c r="E2" s="1"/>
      <c r="F2" s="9"/>
      <c r="G2" s="10"/>
      <c r="H2" s="1"/>
      <c r="I2" s="1"/>
      <c r="J2" s="1"/>
      <c r="K2" s="1"/>
      <c r="L2" s="1"/>
      <c r="M2" s="11"/>
      <c r="N2" s="12"/>
      <c r="O2" s="12"/>
      <c r="P2" s="12"/>
      <c r="Q2" s="12"/>
      <c r="R2" s="13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1"/>
      <c r="C3" s="1"/>
      <c r="D3" s="1"/>
      <c r="E3" s="1"/>
      <c r="F3" s="9" t="s">
        <v>12</v>
      </c>
      <c r="G3" s="10"/>
      <c r="H3" s="1"/>
      <c r="I3" s="1"/>
      <c r="J3" s="1"/>
      <c r="K3" s="1"/>
      <c r="L3" s="1"/>
      <c r="M3" s="11"/>
      <c r="N3" s="14"/>
      <c r="O3" s="14"/>
      <c r="P3" s="14"/>
      <c r="Q3" s="14"/>
      <c r="R3" s="13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1"/>
      <c r="N4" s="14"/>
      <c r="O4" s="14"/>
      <c r="P4" s="14"/>
      <c r="Q4" s="14"/>
      <c r="R4" s="13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1"/>
      <c r="C5" s="1"/>
      <c r="D5" s="1"/>
      <c r="E5" s="1"/>
      <c r="F5" s="15" t="s">
        <v>13</v>
      </c>
      <c r="G5" s="16"/>
      <c r="H5" s="1"/>
      <c r="I5" s="1"/>
      <c r="J5" s="1"/>
      <c r="K5" s="1"/>
      <c r="L5" s="1"/>
      <c r="M5" s="11"/>
      <c r="N5" s="14"/>
      <c r="O5" s="14"/>
      <c r="P5" s="14"/>
      <c r="Q5" s="14"/>
      <c r="R5" s="13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1"/>
      <c r="C6" s="1"/>
      <c r="D6" s="1"/>
      <c r="E6" s="1"/>
      <c r="F6" s="17" t="s">
        <v>14</v>
      </c>
      <c r="G6" s="18" t="s">
        <v>27</v>
      </c>
      <c r="H6" s="1"/>
      <c r="I6" s="1"/>
      <c r="J6" s="1"/>
      <c r="K6" s="1"/>
      <c r="L6" s="1"/>
      <c r="M6" s="11"/>
      <c r="N6" s="14"/>
      <c r="O6" s="14"/>
      <c r="P6" s="14"/>
      <c r="Q6" s="14"/>
      <c r="R6" s="13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1"/>
      <c r="C7" s="1"/>
      <c r="D7" s="1"/>
      <c r="E7" s="1"/>
      <c r="F7" s="17" t="s">
        <v>16</v>
      </c>
      <c r="G7" s="18" t="s">
        <v>17</v>
      </c>
      <c r="H7" s="1"/>
      <c r="I7" s="1"/>
      <c r="J7" s="1"/>
      <c r="K7" s="1"/>
      <c r="L7" s="1"/>
      <c r="M7" s="11"/>
      <c r="N7" s="14"/>
      <c r="O7" s="14"/>
      <c r="P7" s="14"/>
      <c r="Q7" s="14"/>
      <c r="R7" s="13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1"/>
      <c r="C8" s="1"/>
      <c r="D8" s="1"/>
      <c r="E8" s="1"/>
      <c r="F8" s="19"/>
      <c r="G8" s="1"/>
      <c r="H8" s="1"/>
      <c r="I8" s="1"/>
      <c r="J8" s="1"/>
      <c r="K8" s="1"/>
      <c r="L8" s="1"/>
      <c r="M8" s="11"/>
      <c r="N8" s="14"/>
      <c r="O8" s="14"/>
      <c r="P8" s="14"/>
      <c r="Q8" s="14"/>
      <c r="R8" s="13"/>
      <c r="S8" s="1"/>
      <c r="T8" s="1"/>
      <c r="U8" s="1"/>
      <c r="V8" s="1"/>
      <c r="W8" s="1"/>
      <c r="X8" s="1"/>
      <c r="Y8" s="1"/>
      <c r="Z8" s="1"/>
      <c r="AA8" s="1"/>
    </row>
    <row r="9" spans="1:27" ht="105" x14ac:dyDescent="0.2">
      <c r="A9" s="1"/>
      <c r="B9" s="1"/>
      <c r="C9" s="1"/>
      <c r="D9" s="1"/>
      <c r="E9" s="1"/>
      <c r="F9" s="15" t="s">
        <v>18</v>
      </c>
      <c r="G9" s="16"/>
      <c r="H9" s="20"/>
      <c r="I9" s="1"/>
      <c r="J9" s="1"/>
      <c r="K9" s="1"/>
      <c r="L9" s="1"/>
      <c r="M9" s="21"/>
      <c r="N9" s="22" t="s">
        <v>19</v>
      </c>
      <c r="O9" s="23" t="s">
        <v>20</v>
      </c>
      <c r="P9" s="23" t="s">
        <v>21</v>
      </c>
      <c r="Q9" s="14"/>
      <c r="R9" s="13"/>
      <c r="S9" s="1"/>
      <c r="T9" s="1"/>
      <c r="U9" s="1"/>
      <c r="V9" s="1"/>
      <c r="W9" s="1"/>
      <c r="X9" s="1"/>
      <c r="Y9" s="1"/>
      <c r="Z9" s="1"/>
      <c r="AA9" s="1"/>
    </row>
    <row r="10" spans="1:27" ht="65" x14ac:dyDescent="0.2">
      <c r="A10" s="1"/>
      <c r="B10" s="1"/>
      <c r="C10" s="1"/>
      <c r="D10" s="1"/>
      <c r="E10" s="1"/>
      <c r="F10" s="24" t="s">
        <v>22</v>
      </c>
      <c r="G10" s="25">
        <v>5300</v>
      </c>
      <c r="H10" s="20"/>
      <c r="I10" s="1"/>
      <c r="J10" s="1"/>
      <c r="K10" s="1"/>
      <c r="L10" s="1"/>
      <c r="M10" s="21"/>
      <c r="N10" s="26" t="s">
        <v>23</v>
      </c>
      <c r="O10" s="23">
        <v>500000</v>
      </c>
      <c r="P10" s="23"/>
      <c r="Q10" s="14"/>
      <c r="R10" s="13"/>
      <c r="S10" s="1"/>
      <c r="T10" s="1"/>
      <c r="U10" s="1"/>
      <c r="V10" s="1"/>
      <c r="W10" s="1"/>
      <c r="X10" s="1"/>
      <c r="Y10" s="1"/>
      <c r="Z10" s="1"/>
      <c r="AA10" s="1"/>
    </row>
    <row r="11" spans="1:27" ht="91" outlineLevel="1" x14ac:dyDescent="0.2">
      <c r="A11" s="1"/>
      <c r="B11" s="1"/>
      <c r="C11" s="1"/>
      <c r="D11" s="1"/>
      <c r="E11" s="1"/>
      <c r="F11" s="24" t="s">
        <v>24</v>
      </c>
      <c r="G11" s="27">
        <f>G10/8</f>
        <v>662.5</v>
      </c>
      <c r="H11" s="28"/>
      <c r="I11" s="1"/>
      <c r="J11" s="1"/>
      <c r="K11" s="1"/>
      <c r="L11" s="1"/>
      <c r="M11" s="21"/>
      <c r="N11" s="26" t="s">
        <v>15</v>
      </c>
      <c r="O11" s="23">
        <v>600000</v>
      </c>
      <c r="P11" s="23"/>
      <c r="Q11" s="14"/>
      <c r="R11" s="13"/>
      <c r="S11" s="1"/>
      <c r="T11" s="1"/>
      <c r="U11" s="1"/>
      <c r="V11" s="1"/>
      <c r="W11" s="1"/>
      <c r="X11" s="1"/>
      <c r="Y11" s="1"/>
      <c r="Z11" s="1"/>
      <c r="AA11" s="1"/>
    </row>
    <row r="12" spans="1:27" ht="65" x14ac:dyDescent="0.2">
      <c r="A12" s="1"/>
      <c r="B12" s="1"/>
      <c r="C12" s="1"/>
      <c r="D12" s="1"/>
      <c r="E12" s="1"/>
      <c r="F12" s="1"/>
      <c r="G12" s="29"/>
      <c r="H12" s="20"/>
      <c r="I12" s="1"/>
      <c r="J12" s="1"/>
      <c r="K12" s="1"/>
      <c r="L12" s="1"/>
      <c r="M12" s="21"/>
      <c r="N12" s="26" t="s">
        <v>25</v>
      </c>
      <c r="O12" s="23">
        <v>700000</v>
      </c>
      <c r="P12" s="23"/>
      <c r="Q12" s="14"/>
      <c r="R12" s="13"/>
      <c r="S12" s="1"/>
      <c r="T12" s="1"/>
      <c r="U12" s="1"/>
      <c r="V12" s="1"/>
      <c r="W12" s="1"/>
      <c r="X12" s="1"/>
      <c r="Y12" s="1"/>
      <c r="Z12" s="1"/>
      <c r="AA12" s="1"/>
    </row>
    <row r="13" spans="1:27" ht="65" x14ac:dyDescent="0.2">
      <c r="A13" s="1"/>
      <c r="B13" s="1"/>
      <c r="C13" s="1"/>
      <c r="D13" s="1"/>
      <c r="E13" s="1"/>
      <c r="F13" s="15" t="s">
        <v>26</v>
      </c>
      <c r="G13" s="16"/>
      <c r="H13" s="20"/>
      <c r="I13" s="1"/>
      <c r="J13" s="1"/>
      <c r="K13" s="1"/>
      <c r="L13" s="1"/>
      <c r="M13" s="21"/>
      <c r="N13" s="26" t="s">
        <v>27</v>
      </c>
      <c r="O13" s="23">
        <v>800000</v>
      </c>
      <c r="P13" s="23"/>
      <c r="Q13" s="14"/>
      <c r="R13" s="13"/>
      <c r="S13" s="1"/>
      <c r="T13" s="1"/>
      <c r="U13" s="1"/>
      <c r="V13" s="1"/>
      <c r="W13" s="1"/>
      <c r="X13" s="1"/>
      <c r="Y13" s="1"/>
      <c r="Z13" s="1"/>
      <c r="AA13" s="1"/>
    </row>
    <row r="14" spans="1:27" ht="52" x14ac:dyDescent="0.2">
      <c r="A14" s="1"/>
      <c r="B14" s="1"/>
      <c r="C14" s="233" t="s">
        <v>28</v>
      </c>
      <c r="D14" s="1"/>
      <c r="E14" s="1"/>
      <c r="F14" s="17" t="s">
        <v>29</v>
      </c>
      <c r="G14" s="27">
        <v>1000</v>
      </c>
      <c r="H14" s="20"/>
      <c r="I14" s="1"/>
      <c r="J14" s="1"/>
      <c r="K14" s="1"/>
      <c r="L14" s="1"/>
      <c r="M14" s="21"/>
      <c r="N14" s="26" t="s">
        <v>30</v>
      </c>
      <c r="O14" s="23">
        <v>900000</v>
      </c>
      <c r="P14" s="23"/>
      <c r="Q14" s="14"/>
      <c r="R14" s="13"/>
      <c r="S14" s="1"/>
      <c r="T14" s="1"/>
      <c r="U14" s="1"/>
      <c r="V14" s="1"/>
      <c r="W14" s="1"/>
      <c r="X14" s="1"/>
      <c r="Y14" s="1"/>
      <c r="Z14" s="1"/>
      <c r="AA14" s="1"/>
    </row>
    <row r="15" spans="1:27" ht="26" x14ac:dyDescent="0.2">
      <c r="A15" s="1"/>
      <c r="B15" s="1"/>
      <c r="C15" s="234"/>
      <c r="D15" s="1"/>
      <c r="E15" s="1"/>
      <c r="F15" s="30" t="s">
        <v>31</v>
      </c>
      <c r="G15" s="31">
        <v>1</v>
      </c>
      <c r="H15" s="20"/>
      <c r="I15" s="1"/>
      <c r="J15" s="1"/>
      <c r="K15" s="1"/>
      <c r="L15" s="1"/>
      <c r="M15" s="21"/>
      <c r="N15" s="26" t="s">
        <v>32</v>
      </c>
      <c r="O15" s="23">
        <v>1100000</v>
      </c>
      <c r="P15" s="23"/>
      <c r="Q15" s="14"/>
      <c r="R15" s="13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234"/>
      <c r="D16" s="1"/>
      <c r="E16" s="32"/>
      <c r="F16" s="30" t="s">
        <v>33</v>
      </c>
      <c r="G16" s="31">
        <v>8</v>
      </c>
      <c r="H16" s="20"/>
      <c r="I16" s="1"/>
      <c r="J16" s="1"/>
      <c r="K16" s="1"/>
      <c r="L16" s="1"/>
      <c r="M16" s="11"/>
      <c r="N16" s="14"/>
      <c r="O16" s="14"/>
      <c r="P16" s="33"/>
      <c r="Q16" s="14"/>
      <c r="R16" s="13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234"/>
      <c r="D17" s="1"/>
      <c r="E17" s="1"/>
      <c r="F17" s="17" t="s">
        <v>34</v>
      </c>
      <c r="G17" s="34">
        <v>300000</v>
      </c>
      <c r="H17" s="28"/>
      <c r="I17" s="1"/>
      <c r="J17" s="1"/>
      <c r="K17" s="1"/>
      <c r="L17" s="1"/>
      <c r="M17" s="11"/>
      <c r="N17" s="14"/>
      <c r="O17" s="14" t="s">
        <v>35</v>
      </c>
      <c r="P17" s="14" t="s">
        <v>36</v>
      </c>
      <c r="Q17" s="14" t="s">
        <v>37</v>
      </c>
      <c r="R17" s="13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29"/>
      <c r="H18" s="20"/>
      <c r="I18" s="1"/>
      <c r="J18" s="1"/>
      <c r="K18" s="1"/>
      <c r="L18" s="1"/>
      <c r="M18" s="11"/>
      <c r="N18" s="14" t="s">
        <v>38</v>
      </c>
      <c r="O18" s="14">
        <v>490000</v>
      </c>
      <c r="P18" s="33">
        <v>345000</v>
      </c>
      <c r="Q18" s="14">
        <v>100000</v>
      </c>
      <c r="R18" s="13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H19" s="20"/>
      <c r="I19" s="1"/>
      <c r="J19" s="1"/>
      <c r="K19" s="1"/>
      <c r="L19" s="1"/>
      <c r="M19" s="7"/>
      <c r="N19" s="35" t="s">
        <v>17</v>
      </c>
      <c r="O19" s="35">
        <v>752700</v>
      </c>
      <c r="P19" s="36">
        <v>400000</v>
      </c>
      <c r="Q19" s="35">
        <v>180000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37"/>
      <c r="H20" s="20"/>
      <c r="I20" s="1"/>
      <c r="J20" s="1"/>
      <c r="K20" s="1"/>
      <c r="L20" s="1"/>
      <c r="M20" s="7"/>
      <c r="N20" s="38"/>
      <c r="O20" s="38"/>
      <c r="P20" s="38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H21" s="28"/>
      <c r="I21" s="1"/>
      <c r="J21" s="1"/>
      <c r="K21" s="1"/>
      <c r="L21" s="1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8"/>
      <c r="G22" s="39"/>
      <c r="H22" s="40"/>
      <c r="I22" s="1"/>
      <c r="J22" s="1"/>
      <c r="K22" s="1"/>
      <c r="L22" s="1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41"/>
      <c r="H23" s="41"/>
      <c r="I23" s="1"/>
      <c r="J23" s="1"/>
      <c r="K23" s="1"/>
      <c r="L23" s="1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41"/>
      <c r="H24" s="20"/>
      <c r="I24" s="1"/>
      <c r="J24" s="1"/>
      <c r="K24" s="1"/>
      <c r="L24" s="1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41"/>
      <c r="H25" s="4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1"/>
      <c r="C26" s="1"/>
      <c r="D26" s="1"/>
      <c r="E26" s="1"/>
      <c r="F26" s="42"/>
      <c r="G26" s="43"/>
      <c r="H26" s="20"/>
      <c r="I26" s="1"/>
      <c r="J26" s="1"/>
      <c r="K26" s="1"/>
      <c r="L26" s="1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1"/>
      <c r="C27" s="1"/>
      <c r="D27" s="1"/>
      <c r="E27" s="1"/>
      <c r="F27" s="1"/>
      <c r="G27" s="44"/>
      <c r="H27" s="20"/>
      <c r="I27" s="1"/>
      <c r="J27" s="1"/>
      <c r="K27" s="1"/>
      <c r="L27" s="1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1"/>
      <c r="C28" s="1"/>
      <c r="D28" s="1"/>
      <c r="E28" s="1"/>
      <c r="F28" s="1"/>
      <c r="G28" s="29"/>
      <c r="H28" s="32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1"/>
      <c r="C29" s="1"/>
      <c r="D29" s="1"/>
      <c r="E29" s="1"/>
      <c r="F29" s="1"/>
      <c r="G29" s="45"/>
      <c r="H29" s="1"/>
      <c r="I29" s="1"/>
      <c r="J29" s="1"/>
      <c r="K29" s="1"/>
      <c r="L29" s="1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1"/>
      <c r="C30" s="1"/>
      <c r="D30" s="1"/>
      <c r="E30" s="1"/>
      <c r="F30" s="1"/>
      <c r="G30" s="29"/>
      <c r="H30" s="1"/>
      <c r="I30" s="1"/>
      <c r="J30" s="1"/>
      <c r="K30" s="1"/>
      <c r="L30" s="1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1"/>
      <c r="C31" s="1"/>
      <c r="D31" s="1"/>
      <c r="E31" s="1"/>
      <c r="F31" s="1"/>
      <c r="G31" s="29"/>
      <c r="H31" s="1"/>
      <c r="I31" s="1"/>
      <c r="J31" s="1"/>
      <c r="K31" s="1"/>
      <c r="L31" s="1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1"/>
      <c r="C32" s="1"/>
      <c r="D32" s="1"/>
      <c r="E32" s="1"/>
      <c r="F32" s="1"/>
      <c r="G32" s="29"/>
      <c r="H32" s="1"/>
      <c r="I32" s="1"/>
      <c r="J32" s="1"/>
      <c r="K32" s="1"/>
      <c r="L32" s="1"/>
      <c r="M32" s="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1"/>
      <c r="C33" s="1"/>
      <c r="D33" s="1"/>
      <c r="E33" s="1"/>
      <c r="F33" s="1"/>
      <c r="G33" s="29"/>
      <c r="H33" s="1"/>
      <c r="I33" s="1"/>
      <c r="J33" s="1"/>
      <c r="K33" s="1"/>
      <c r="L33" s="1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1"/>
      <c r="C34" s="1"/>
      <c r="D34" s="1"/>
      <c r="E34" s="1"/>
      <c r="F34" s="1"/>
      <c r="G34" s="29"/>
      <c r="H34" s="1"/>
      <c r="I34" s="1"/>
      <c r="J34" s="1"/>
      <c r="K34" s="1"/>
      <c r="L34" s="1"/>
      <c r="M34" s="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2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2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2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2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2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2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2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2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2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2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2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2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2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2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2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2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2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2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2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2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2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2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2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2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2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2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2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2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2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2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2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2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2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2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2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2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2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2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2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2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2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2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2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2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2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2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2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2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2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2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2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2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2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2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2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2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2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2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2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2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2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2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2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2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2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2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2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2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2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2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2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2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2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2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2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2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2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2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2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2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2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2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2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2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2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2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2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2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2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2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2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2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2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2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2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2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2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2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2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2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2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2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2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2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2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2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2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2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2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2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2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2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2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2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2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2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2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2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2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2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2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2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2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2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2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2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2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2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2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2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2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2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2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2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2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2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2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2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2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2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2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2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2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2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2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2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2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2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2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2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2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2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2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2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2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2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2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2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2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2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2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2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2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2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2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2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2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2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2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2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2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2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2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2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2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2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2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2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2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2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2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2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6"/>
      <c r="B226" s="6"/>
      <c r="C226" s="6"/>
      <c r="D226" s="6"/>
      <c r="E226" s="6"/>
      <c r="F226" s="6"/>
      <c r="G226" s="10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6"/>
      <c r="AA226" s="6"/>
    </row>
    <row r="227" spans="1:27" ht="15.75" customHeight="1" x14ac:dyDescent="0.2">
      <c r="A227" s="6"/>
      <c r="B227" s="6"/>
      <c r="C227" s="6"/>
      <c r="D227" s="6"/>
      <c r="E227" s="6"/>
      <c r="F227" s="6"/>
      <c r="G227" s="10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6"/>
      <c r="AA227" s="6"/>
    </row>
    <row r="228" spans="1:27" ht="15.75" customHeight="1" x14ac:dyDescent="0.2">
      <c r="A228" s="6"/>
      <c r="B228" s="6"/>
      <c r="C228" s="6"/>
      <c r="D228" s="6"/>
      <c r="E228" s="6"/>
      <c r="F228" s="6"/>
      <c r="G228" s="10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6"/>
      <c r="AA228" s="6"/>
    </row>
    <row r="229" spans="1:27" ht="15.75" customHeight="1" x14ac:dyDescent="0.2">
      <c r="A229" s="6"/>
      <c r="B229" s="6"/>
      <c r="C229" s="6"/>
      <c r="D229" s="6"/>
      <c r="E229" s="6"/>
      <c r="F229" s="6"/>
      <c r="G229" s="10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6"/>
      <c r="AA229" s="6"/>
    </row>
    <row r="230" spans="1:27" ht="15.75" customHeight="1" x14ac:dyDescent="0.2">
      <c r="A230" s="6"/>
      <c r="B230" s="6"/>
      <c r="C230" s="6"/>
      <c r="D230" s="6"/>
      <c r="E230" s="6"/>
      <c r="F230" s="6"/>
      <c r="G230" s="10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6"/>
      <c r="AA230" s="6"/>
    </row>
    <row r="231" spans="1:27" ht="15.75" customHeight="1" x14ac:dyDescent="0.2">
      <c r="A231" s="6"/>
      <c r="B231" s="6"/>
      <c r="C231" s="6"/>
      <c r="D231" s="6"/>
      <c r="E231" s="6"/>
      <c r="F231" s="6"/>
      <c r="G231" s="10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6"/>
      <c r="AA231" s="6"/>
    </row>
    <row r="232" spans="1:27" ht="15.75" customHeight="1" x14ac:dyDescent="0.2">
      <c r="A232" s="6"/>
      <c r="B232" s="6"/>
      <c r="C232" s="6"/>
      <c r="D232" s="6"/>
      <c r="E232" s="6"/>
      <c r="F232" s="6"/>
      <c r="G232" s="10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6"/>
      <c r="AA232" s="6"/>
    </row>
    <row r="233" spans="1:27" ht="15.75" customHeight="1" x14ac:dyDescent="0.2">
      <c r="A233" s="6"/>
      <c r="B233" s="6"/>
      <c r="C233" s="6"/>
      <c r="D233" s="6"/>
      <c r="E233" s="6"/>
      <c r="F233" s="6"/>
      <c r="G233" s="10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6"/>
      <c r="AA233" s="6"/>
    </row>
    <row r="234" spans="1:27" ht="15.75" customHeight="1" x14ac:dyDescent="0.2">
      <c r="A234" s="6"/>
      <c r="B234" s="6"/>
      <c r="C234" s="6"/>
      <c r="D234" s="6"/>
      <c r="E234" s="6"/>
      <c r="F234" s="6"/>
      <c r="G234" s="10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6"/>
      <c r="AA234" s="6"/>
    </row>
    <row r="235" spans="1:27" ht="15.75" customHeight="1" x14ac:dyDescent="0.2">
      <c r="A235" s="6"/>
      <c r="B235" s="6"/>
      <c r="C235" s="6"/>
      <c r="D235" s="6"/>
      <c r="E235" s="6"/>
      <c r="F235" s="6"/>
      <c r="G235" s="10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6"/>
      <c r="AA235" s="6"/>
    </row>
    <row r="236" spans="1:27" ht="15.75" customHeight="1" x14ac:dyDescent="0.2">
      <c r="A236" s="6"/>
      <c r="B236" s="6"/>
      <c r="C236" s="6"/>
      <c r="D236" s="6"/>
      <c r="E236" s="6"/>
      <c r="F236" s="6"/>
      <c r="G236" s="10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6"/>
      <c r="AA236" s="6"/>
    </row>
    <row r="237" spans="1:27" ht="15.75" customHeight="1" x14ac:dyDescent="0.2">
      <c r="A237" s="6"/>
      <c r="B237" s="6"/>
      <c r="C237" s="6"/>
      <c r="D237" s="6"/>
      <c r="E237" s="6"/>
      <c r="F237" s="6"/>
      <c r="G237" s="10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6"/>
      <c r="AA237" s="6"/>
    </row>
    <row r="238" spans="1:27" ht="15.75" customHeight="1" x14ac:dyDescent="0.2">
      <c r="A238" s="6"/>
      <c r="B238" s="6"/>
      <c r="C238" s="6"/>
      <c r="D238" s="6"/>
      <c r="E238" s="6"/>
      <c r="F238" s="6"/>
      <c r="G238" s="10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6"/>
      <c r="AA238" s="6"/>
    </row>
    <row r="239" spans="1:27" ht="15.75" customHeight="1" x14ac:dyDescent="0.2">
      <c r="A239" s="6"/>
      <c r="B239" s="6"/>
      <c r="C239" s="6"/>
      <c r="D239" s="6"/>
      <c r="E239" s="6"/>
      <c r="F239" s="6"/>
      <c r="G239" s="10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6"/>
      <c r="AA239" s="6"/>
    </row>
    <row r="240" spans="1:27" ht="15.75" customHeight="1" x14ac:dyDescent="0.2">
      <c r="A240" s="6"/>
      <c r="B240" s="6"/>
      <c r="C240" s="6"/>
      <c r="D240" s="6"/>
      <c r="E240" s="6"/>
      <c r="F240" s="6"/>
      <c r="G240" s="10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6"/>
      <c r="AA240" s="6"/>
    </row>
    <row r="241" spans="1:27" ht="15.75" customHeight="1" x14ac:dyDescent="0.2">
      <c r="A241" s="6"/>
      <c r="B241" s="6"/>
      <c r="C241" s="6"/>
      <c r="D241" s="6"/>
      <c r="E241" s="6"/>
      <c r="F241" s="6"/>
      <c r="G241" s="10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6"/>
      <c r="AA241" s="6"/>
    </row>
    <row r="242" spans="1:27" ht="15.75" customHeight="1" x14ac:dyDescent="0.2">
      <c r="A242" s="6"/>
      <c r="B242" s="6"/>
      <c r="C242" s="6"/>
      <c r="D242" s="6"/>
      <c r="E242" s="6"/>
      <c r="F242" s="6"/>
      <c r="G242" s="10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6"/>
      <c r="AA242" s="6"/>
    </row>
    <row r="243" spans="1:27" ht="15.75" customHeight="1" x14ac:dyDescent="0.2">
      <c r="A243" s="6"/>
      <c r="B243" s="6"/>
      <c r="C243" s="6"/>
      <c r="D243" s="6"/>
      <c r="E243" s="6"/>
      <c r="F243" s="6"/>
      <c r="G243" s="10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6"/>
      <c r="AA243" s="6"/>
    </row>
    <row r="244" spans="1:27" ht="15.75" customHeight="1" x14ac:dyDescent="0.2">
      <c r="A244" s="6"/>
      <c r="B244" s="6"/>
      <c r="C244" s="6"/>
      <c r="D244" s="6"/>
      <c r="E244" s="6"/>
      <c r="F244" s="6"/>
      <c r="G244" s="10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6"/>
      <c r="AA244" s="6"/>
    </row>
    <row r="245" spans="1:27" ht="15.75" customHeight="1" x14ac:dyDescent="0.2">
      <c r="A245" s="6"/>
      <c r="B245" s="6"/>
      <c r="C245" s="6"/>
      <c r="D245" s="6"/>
      <c r="E245" s="6"/>
      <c r="F245" s="6"/>
      <c r="G245" s="10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6"/>
      <c r="AA245" s="6"/>
    </row>
    <row r="246" spans="1:27" ht="15.75" customHeight="1" x14ac:dyDescent="0.2">
      <c r="A246" s="6"/>
      <c r="B246" s="6"/>
      <c r="C246" s="6"/>
      <c r="D246" s="6"/>
      <c r="E246" s="6"/>
      <c r="F246" s="6"/>
      <c r="G246" s="10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6"/>
      <c r="AA246" s="6"/>
    </row>
    <row r="247" spans="1:27" ht="15.75" customHeight="1" x14ac:dyDescent="0.2">
      <c r="A247" s="6"/>
      <c r="B247" s="6"/>
      <c r="C247" s="6"/>
      <c r="D247" s="6"/>
      <c r="E247" s="6"/>
      <c r="F247" s="6"/>
      <c r="G247" s="10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6"/>
      <c r="AA247" s="6"/>
    </row>
    <row r="248" spans="1:27" ht="15.75" customHeight="1" x14ac:dyDescent="0.2">
      <c r="A248" s="6"/>
      <c r="B248" s="6"/>
      <c r="C248" s="6"/>
      <c r="D248" s="6"/>
      <c r="E248" s="6"/>
      <c r="F248" s="6"/>
      <c r="G248" s="10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6"/>
      <c r="AA248" s="6"/>
    </row>
    <row r="249" spans="1:27" ht="15.75" customHeight="1" x14ac:dyDescent="0.2">
      <c r="A249" s="6"/>
      <c r="B249" s="6"/>
      <c r="C249" s="6"/>
      <c r="D249" s="6"/>
      <c r="E249" s="6"/>
      <c r="F249" s="6"/>
      <c r="G249" s="10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6"/>
      <c r="AA249" s="6"/>
    </row>
    <row r="250" spans="1:27" ht="15.75" customHeight="1" x14ac:dyDescent="0.2">
      <c r="A250" s="6"/>
      <c r="B250" s="6"/>
      <c r="C250" s="6"/>
      <c r="D250" s="6"/>
      <c r="E250" s="6"/>
      <c r="F250" s="6"/>
      <c r="G250" s="10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6"/>
      <c r="AA250" s="6"/>
    </row>
    <row r="251" spans="1:27" ht="15.75" customHeight="1" x14ac:dyDescent="0.2">
      <c r="A251" s="6"/>
      <c r="B251" s="6"/>
      <c r="C251" s="6"/>
      <c r="D251" s="6"/>
      <c r="E251" s="6"/>
      <c r="F251" s="6"/>
      <c r="G251" s="10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6"/>
      <c r="AA251" s="6"/>
    </row>
    <row r="252" spans="1:27" ht="15.75" customHeight="1" x14ac:dyDescent="0.2">
      <c r="A252" s="6"/>
      <c r="B252" s="6"/>
      <c r="C252" s="6"/>
      <c r="D252" s="6"/>
      <c r="E252" s="6"/>
      <c r="F252" s="6"/>
      <c r="G252" s="10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6"/>
      <c r="AA252" s="6"/>
    </row>
    <row r="253" spans="1:27" ht="15.75" customHeight="1" x14ac:dyDescent="0.2">
      <c r="A253" s="6"/>
      <c r="B253" s="6"/>
      <c r="C253" s="6"/>
      <c r="D253" s="6"/>
      <c r="E253" s="6"/>
      <c r="F253" s="6"/>
      <c r="G253" s="10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6"/>
      <c r="AA253" s="6"/>
    </row>
    <row r="254" spans="1:27" ht="15.75" customHeight="1" x14ac:dyDescent="0.2">
      <c r="A254" s="6"/>
      <c r="B254" s="6"/>
      <c r="C254" s="6"/>
      <c r="D254" s="6"/>
      <c r="E254" s="6"/>
      <c r="F254" s="6"/>
      <c r="G254" s="10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6"/>
      <c r="AA254" s="6"/>
    </row>
    <row r="255" spans="1:27" ht="15.75" customHeight="1" x14ac:dyDescent="0.2">
      <c r="A255" s="6"/>
      <c r="B255" s="6"/>
      <c r="C255" s="6"/>
      <c r="D255" s="6"/>
      <c r="E255" s="6"/>
      <c r="F255" s="6"/>
      <c r="G255" s="10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6"/>
      <c r="AA255" s="6"/>
    </row>
    <row r="256" spans="1:27" ht="15.75" customHeight="1" x14ac:dyDescent="0.2">
      <c r="A256" s="6"/>
      <c r="B256" s="6"/>
      <c r="C256" s="6"/>
      <c r="D256" s="6"/>
      <c r="E256" s="6"/>
      <c r="F256" s="6"/>
      <c r="G256" s="10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6"/>
      <c r="AA256" s="6"/>
    </row>
    <row r="257" spans="1:27" ht="15.75" customHeight="1" x14ac:dyDescent="0.2">
      <c r="A257" s="6"/>
      <c r="B257" s="6"/>
      <c r="C257" s="6"/>
      <c r="D257" s="6"/>
      <c r="E257" s="6"/>
      <c r="F257" s="6"/>
      <c r="G257" s="10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6"/>
      <c r="AA257" s="6"/>
    </row>
    <row r="258" spans="1:27" ht="15.75" customHeight="1" x14ac:dyDescent="0.2">
      <c r="A258" s="6"/>
      <c r="B258" s="6"/>
      <c r="C258" s="6"/>
      <c r="D258" s="6"/>
      <c r="E258" s="6"/>
      <c r="F258" s="6"/>
      <c r="G258" s="10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6"/>
      <c r="AA258" s="6"/>
    </row>
    <row r="259" spans="1:27" ht="15.75" customHeight="1" x14ac:dyDescent="0.2">
      <c r="A259" s="6"/>
      <c r="B259" s="6"/>
      <c r="C259" s="6"/>
      <c r="D259" s="6"/>
      <c r="E259" s="6"/>
      <c r="F259" s="6"/>
      <c r="G259" s="10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6"/>
      <c r="AA259" s="6"/>
    </row>
    <row r="260" spans="1:27" ht="15.75" customHeight="1" x14ac:dyDescent="0.2">
      <c r="A260" s="6"/>
      <c r="B260" s="6"/>
      <c r="C260" s="6"/>
      <c r="D260" s="6"/>
      <c r="E260" s="6"/>
      <c r="F260" s="6"/>
      <c r="G260" s="10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6"/>
      <c r="AA260" s="6"/>
    </row>
    <row r="261" spans="1:27" ht="15.75" customHeight="1" x14ac:dyDescent="0.2">
      <c r="A261" s="6"/>
      <c r="B261" s="6"/>
      <c r="C261" s="6"/>
      <c r="D261" s="6"/>
      <c r="E261" s="6"/>
      <c r="F261" s="6"/>
      <c r="G261" s="10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6"/>
      <c r="AA261" s="6"/>
    </row>
    <row r="262" spans="1:27" ht="15.75" customHeight="1" x14ac:dyDescent="0.2">
      <c r="A262" s="6"/>
      <c r="B262" s="6"/>
      <c r="C262" s="6"/>
      <c r="D262" s="6"/>
      <c r="E262" s="6"/>
      <c r="F262" s="6"/>
      <c r="G262" s="10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6"/>
      <c r="AA262" s="6"/>
    </row>
    <row r="263" spans="1:27" ht="15.75" customHeight="1" x14ac:dyDescent="0.2">
      <c r="A263" s="6"/>
      <c r="B263" s="6"/>
      <c r="C263" s="6"/>
      <c r="D263" s="6"/>
      <c r="E263" s="6"/>
      <c r="F263" s="6"/>
      <c r="G263" s="10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6"/>
      <c r="AA263" s="6"/>
    </row>
    <row r="264" spans="1:27" ht="15.75" customHeight="1" x14ac:dyDescent="0.2">
      <c r="A264" s="6"/>
      <c r="B264" s="6"/>
      <c r="C264" s="6"/>
      <c r="D264" s="6"/>
      <c r="E264" s="6"/>
      <c r="F264" s="6"/>
      <c r="G264" s="10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6"/>
      <c r="AA264" s="6"/>
    </row>
    <row r="265" spans="1:27" ht="15.75" customHeight="1" x14ac:dyDescent="0.2">
      <c r="A265" s="6"/>
      <c r="B265" s="6"/>
      <c r="C265" s="6"/>
      <c r="D265" s="6"/>
      <c r="E265" s="6"/>
      <c r="F265" s="6"/>
      <c r="G265" s="10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6"/>
      <c r="AA265" s="6"/>
    </row>
    <row r="266" spans="1:27" ht="15.75" customHeight="1" x14ac:dyDescent="0.2">
      <c r="A266" s="6"/>
      <c r="B266" s="6"/>
      <c r="C266" s="6"/>
      <c r="D266" s="6"/>
      <c r="E266" s="6"/>
      <c r="F266" s="6"/>
      <c r="G266" s="10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6"/>
      <c r="AA266" s="6"/>
    </row>
    <row r="267" spans="1:27" ht="15.75" customHeight="1" x14ac:dyDescent="0.2">
      <c r="A267" s="6"/>
      <c r="B267" s="6"/>
      <c r="C267" s="6"/>
      <c r="D267" s="6"/>
      <c r="E267" s="6"/>
      <c r="F267" s="6"/>
      <c r="G267" s="10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6"/>
      <c r="AA267" s="6"/>
    </row>
    <row r="268" spans="1:27" ht="15.75" customHeight="1" x14ac:dyDescent="0.2">
      <c r="A268" s="6"/>
      <c r="B268" s="6"/>
      <c r="C268" s="6"/>
      <c r="D268" s="6"/>
      <c r="E268" s="6"/>
      <c r="F268" s="6"/>
      <c r="G268" s="10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6"/>
      <c r="AA268" s="6"/>
    </row>
    <row r="269" spans="1:27" ht="15.75" customHeight="1" x14ac:dyDescent="0.2">
      <c r="A269" s="6"/>
      <c r="B269" s="6"/>
      <c r="C269" s="6"/>
      <c r="D269" s="6"/>
      <c r="E269" s="6"/>
      <c r="F269" s="6"/>
      <c r="G269" s="10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6"/>
      <c r="AA269" s="6"/>
    </row>
    <row r="270" spans="1:27" ht="15.75" customHeight="1" x14ac:dyDescent="0.2">
      <c r="A270" s="6"/>
      <c r="B270" s="6"/>
      <c r="C270" s="6"/>
      <c r="D270" s="6"/>
      <c r="E270" s="6"/>
      <c r="F270" s="6"/>
      <c r="G270" s="10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6"/>
      <c r="AA270" s="6"/>
    </row>
    <row r="271" spans="1:27" ht="15.75" customHeight="1" x14ac:dyDescent="0.2">
      <c r="A271" s="6"/>
      <c r="B271" s="6"/>
      <c r="C271" s="6"/>
      <c r="D271" s="6"/>
      <c r="E271" s="6"/>
      <c r="F271" s="6"/>
      <c r="G271" s="10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6"/>
      <c r="AA271" s="6"/>
    </row>
    <row r="272" spans="1:27" ht="15.75" customHeight="1" x14ac:dyDescent="0.2">
      <c r="A272" s="6"/>
      <c r="B272" s="6"/>
      <c r="C272" s="6"/>
      <c r="D272" s="6"/>
      <c r="E272" s="6"/>
      <c r="F272" s="6"/>
      <c r="G272" s="10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6"/>
      <c r="AA272" s="6"/>
    </row>
    <row r="273" spans="1:27" ht="15.75" customHeight="1" x14ac:dyDescent="0.2">
      <c r="A273" s="6"/>
      <c r="B273" s="6"/>
      <c r="C273" s="6"/>
      <c r="D273" s="6"/>
      <c r="E273" s="6"/>
      <c r="F273" s="6"/>
      <c r="G273" s="10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6"/>
      <c r="AA273" s="6"/>
    </row>
    <row r="274" spans="1:27" ht="15.75" customHeight="1" x14ac:dyDescent="0.2">
      <c r="A274" s="6"/>
      <c r="B274" s="6"/>
      <c r="C274" s="6"/>
      <c r="D274" s="6"/>
      <c r="E274" s="6"/>
      <c r="F274" s="6"/>
      <c r="G274" s="10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6"/>
      <c r="AA274" s="6"/>
    </row>
    <row r="275" spans="1:27" ht="15.75" customHeight="1" x14ac:dyDescent="0.2">
      <c r="A275" s="6"/>
      <c r="B275" s="6"/>
      <c r="C275" s="6"/>
      <c r="D275" s="6"/>
      <c r="E275" s="6"/>
      <c r="F275" s="6"/>
      <c r="G275" s="10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6"/>
      <c r="AA275" s="6"/>
    </row>
    <row r="276" spans="1:27" ht="15.75" customHeight="1" x14ac:dyDescent="0.2">
      <c r="A276" s="6"/>
      <c r="B276" s="6"/>
      <c r="C276" s="6"/>
      <c r="D276" s="6"/>
      <c r="E276" s="6"/>
      <c r="F276" s="6"/>
      <c r="G276" s="10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6"/>
      <c r="AA276" s="6"/>
    </row>
    <row r="277" spans="1:27" ht="15.75" customHeight="1" x14ac:dyDescent="0.2">
      <c r="A277" s="6"/>
      <c r="B277" s="6"/>
      <c r="C277" s="6"/>
      <c r="D277" s="6"/>
      <c r="E277" s="6"/>
      <c r="F277" s="6"/>
      <c r="G277" s="10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6"/>
      <c r="AA277" s="6"/>
    </row>
    <row r="278" spans="1:27" ht="15.75" customHeight="1" x14ac:dyDescent="0.2">
      <c r="A278" s="6"/>
      <c r="B278" s="6"/>
      <c r="C278" s="6"/>
      <c r="D278" s="6"/>
      <c r="E278" s="6"/>
      <c r="F278" s="6"/>
      <c r="G278" s="10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6"/>
      <c r="AA278" s="6"/>
    </row>
    <row r="279" spans="1:27" ht="15.75" customHeight="1" x14ac:dyDescent="0.2">
      <c r="A279" s="6"/>
      <c r="B279" s="6"/>
      <c r="C279" s="6"/>
      <c r="D279" s="6"/>
      <c r="E279" s="6"/>
      <c r="F279" s="6"/>
      <c r="G279" s="10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6"/>
      <c r="AA279" s="6"/>
    </row>
    <row r="280" spans="1:27" ht="15.75" customHeight="1" x14ac:dyDescent="0.2">
      <c r="A280" s="6"/>
      <c r="B280" s="6"/>
      <c r="C280" s="6"/>
      <c r="D280" s="6"/>
      <c r="E280" s="6"/>
      <c r="F280" s="6"/>
      <c r="G280" s="10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6"/>
      <c r="AA280" s="6"/>
    </row>
    <row r="281" spans="1:27" ht="15.75" customHeight="1" x14ac:dyDescent="0.2">
      <c r="A281" s="6"/>
      <c r="B281" s="6"/>
      <c r="C281" s="6"/>
      <c r="D281" s="6"/>
      <c r="E281" s="6"/>
      <c r="F281" s="6"/>
      <c r="G281" s="10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6"/>
      <c r="AA281" s="6"/>
    </row>
    <row r="282" spans="1:27" ht="15.75" customHeight="1" x14ac:dyDescent="0.2">
      <c r="A282" s="6"/>
      <c r="B282" s="6"/>
      <c r="C282" s="6"/>
      <c r="D282" s="6"/>
      <c r="E282" s="6"/>
      <c r="F282" s="6"/>
      <c r="G282" s="10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6"/>
      <c r="AA282" s="6"/>
    </row>
    <row r="283" spans="1:27" ht="15.75" customHeight="1" x14ac:dyDescent="0.2">
      <c r="A283" s="6"/>
      <c r="B283" s="6"/>
      <c r="C283" s="6"/>
      <c r="D283" s="6"/>
      <c r="E283" s="6"/>
      <c r="F283" s="6"/>
      <c r="G283" s="10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6"/>
      <c r="AA283" s="6"/>
    </row>
    <row r="284" spans="1:27" ht="15.75" customHeight="1" x14ac:dyDescent="0.2">
      <c r="A284" s="6"/>
      <c r="B284" s="6"/>
      <c r="C284" s="6"/>
      <c r="D284" s="6"/>
      <c r="E284" s="6"/>
      <c r="F284" s="6"/>
      <c r="G284" s="10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6"/>
      <c r="AA284" s="6"/>
    </row>
    <row r="285" spans="1:27" ht="15.75" customHeight="1" x14ac:dyDescent="0.2">
      <c r="A285" s="6"/>
      <c r="B285" s="6"/>
      <c r="C285" s="6"/>
      <c r="D285" s="6"/>
      <c r="E285" s="6"/>
      <c r="F285" s="6"/>
      <c r="G285" s="10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6"/>
      <c r="AA285" s="6"/>
    </row>
    <row r="286" spans="1:27" ht="15.75" customHeight="1" x14ac:dyDescent="0.2">
      <c r="A286" s="6"/>
      <c r="B286" s="6"/>
      <c r="C286" s="6"/>
      <c r="D286" s="6"/>
      <c r="E286" s="6"/>
      <c r="F286" s="6"/>
      <c r="G286" s="10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6"/>
      <c r="AA286" s="6"/>
    </row>
    <row r="287" spans="1:27" ht="15.75" customHeight="1" x14ac:dyDescent="0.2">
      <c r="A287" s="6"/>
      <c r="B287" s="6"/>
      <c r="C287" s="6"/>
      <c r="D287" s="6"/>
      <c r="E287" s="6"/>
      <c r="F287" s="6"/>
      <c r="G287" s="10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6"/>
      <c r="AA287" s="6"/>
    </row>
    <row r="288" spans="1:27" ht="15.75" customHeight="1" x14ac:dyDescent="0.2">
      <c r="A288" s="6"/>
      <c r="B288" s="6"/>
      <c r="C288" s="6"/>
      <c r="D288" s="6"/>
      <c r="E288" s="6"/>
      <c r="F288" s="6"/>
      <c r="G288" s="10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6"/>
      <c r="AA288" s="6"/>
    </row>
    <row r="289" spans="1:27" ht="15.75" customHeight="1" x14ac:dyDescent="0.2">
      <c r="A289" s="6"/>
      <c r="B289" s="6"/>
      <c r="C289" s="6"/>
      <c r="D289" s="6"/>
      <c r="E289" s="6"/>
      <c r="F289" s="6"/>
      <c r="G289" s="10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6"/>
      <c r="AA289" s="6"/>
    </row>
    <row r="290" spans="1:27" ht="15.75" customHeight="1" x14ac:dyDescent="0.2">
      <c r="A290" s="6"/>
      <c r="B290" s="6"/>
      <c r="C290" s="6"/>
      <c r="D290" s="6"/>
      <c r="E290" s="6"/>
      <c r="F290" s="6"/>
      <c r="G290" s="10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6"/>
      <c r="AA290" s="6"/>
    </row>
    <row r="291" spans="1:27" ht="15.75" customHeight="1" x14ac:dyDescent="0.2">
      <c r="A291" s="6"/>
      <c r="B291" s="6"/>
      <c r="C291" s="6"/>
      <c r="D291" s="6"/>
      <c r="E291" s="6"/>
      <c r="F291" s="6"/>
      <c r="G291" s="10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6"/>
      <c r="AA291" s="6"/>
    </row>
    <row r="292" spans="1:27" ht="15.75" customHeight="1" x14ac:dyDescent="0.2">
      <c r="A292" s="6"/>
      <c r="B292" s="6"/>
      <c r="C292" s="6"/>
      <c r="D292" s="6"/>
      <c r="E292" s="6"/>
      <c r="F292" s="6"/>
      <c r="G292" s="10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6"/>
      <c r="AA292" s="6"/>
    </row>
    <row r="293" spans="1:27" ht="15.75" customHeight="1" x14ac:dyDescent="0.2">
      <c r="A293" s="6"/>
      <c r="B293" s="6"/>
      <c r="C293" s="6"/>
      <c r="D293" s="6"/>
      <c r="E293" s="6"/>
      <c r="F293" s="6"/>
      <c r="G293" s="10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6"/>
      <c r="AA293" s="6"/>
    </row>
    <row r="294" spans="1:27" ht="15.75" customHeight="1" x14ac:dyDescent="0.2">
      <c r="A294" s="6"/>
      <c r="B294" s="6"/>
      <c r="C294" s="6"/>
      <c r="D294" s="6"/>
      <c r="E294" s="6"/>
      <c r="F294" s="6"/>
      <c r="G294" s="10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6"/>
      <c r="AA294" s="6"/>
    </row>
    <row r="295" spans="1:27" ht="15.75" customHeight="1" x14ac:dyDescent="0.2">
      <c r="A295" s="6"/>
      <c r="B295" s="6"/>
      <c r="C295" s="6"/>
      <c r="D295" s="6"/>
      <c r="E295" s="6"/>
      <c r="F295" s="6"/>
      <c r="G295" s="10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6"/>
      <c r="AA295" s="6"/>
    </row>
    <row r="296" spans="1:27" ht="15.75" customHeight="1" x14ac:dyDescent="0.2">
      <c r="A296" s="6"/>
      <c r="B296" s="6"/>
      <c r="C296" s="6"/>
      <c r="D296" s="6"/>
      <c r="E296" s="6"/>
      <c r="F296" s="6"/>
      <c r="G296" s="10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6"/>
      <c r="AA296" s="6"/>
    </row>
    <row r="297" spans="1:27" ht="15.75" customHeight="1" x14ac:dyDescent="0.2">
      <c r="A297" s="6"/>
      <c r="B297" s="6"/>
      <c r="C297" s="6"/>
      <c r="D297" s="6"/>
      <c r="E297" s="6"/>
      <c r="F297" s="6"/>
      <c r="G297" s="10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6"/>
      <c r="AA297" s="6"/>
    </row>
    <row r="298" spans="1:27" ht="15.75" customHeight="1" x14ac:dyDescent="0.2">
      <c r="A298" s="6"/>
      <c r="B298" s="6"/>
      <c r="C298" s="6"/>
      <c r="D298" s="6"/>
      <c r="E298" s="6"/>
      <c r="F298" s="6"/>
      <c r="G298" s="10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6"/>
      <c r="AA298" s="6"/>
    </row>
    <row r="299" spans="1:27" ht="15.75" customHeight="1" x14ac:dyDescent="0.2">
      <c r="A299" s="6"/>
      <c r="B299" s="6"/>
      <c r="C299" s="6"/>
      <c r="D299" s="6"/>
      <c r="E299" s="6"/>
      <c r="F299" s="6"/>
      <c r="G299" s="10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6"/>
      <c r="AA299" s="6"/>
    </row>
    <row r="300" spans="1:27" ht="15.75" customHeight="1" x14ac:dyDescent="0.2">
      <c r="A300" s="6"/>
      <c r="B300" s="6"/>
      <c r="C300" s="6"/>
      <c r="D300" s="6"/>
      <c r="E300" s="6"/>
      <c r="F300" s="6"/>
      <c r="G300" s="10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6"/>
      <c r="AA300" s="6"/>
    </row>
    <row r="301" spans="1:27" ht="15.75" customHeight="1" x14ac:dyDescent="0.2">
      <c r="A301" s="6"/>
      <c r="B301" s="6"/>
      <c r="C301" s="6"/>
      <c r="D301" s="6"/>
      <c r="E301" s="6"/>
      <c r="F301" s="6"/>
      <c r="G301" s="10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6"/>
      <c r="AA301" s="6"/>
    </row>
    <row r="302" spans="1:27" ht="15.75" customHeight="1" x14ac:dyDescent="0.2">
      <c r="A302" s="6"/>
      <c r="B302" s="6"/>
      <c r="C302" s="6"/>
      <c r="D302" s="6"/>
      <c r="E302" s="6"/>
      <c r="F302" s="6"/>
      <c r="G302" s="10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6"/>
      <c r="AA302" s="6"/>
    </row>
    <row r="303" spans="1:27" ht="15.75" customHeight="1" x14ac:dyDescent="0.2">
      <c r="A303" s="6"/>
      <c r="B303" s="6"/>
      <c r="C303" s="6"/>
      <c r="D303" s="6"/>
      <c r="E303" s="6"/>
      <c r="F303" s="6"/>
      <c r="G303" s="10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6"/>
      <c r="AA303" s="6"/>
    </row>
    <row r="304" spans="1:27" ht="15.75" customHeight="1" x14ac:dyDescent="0.2">
      <c r="A304" s="6"/>
      <c r="B304" s="6"/>
      <c r="C304" s="6"/>
      <c r="D304" s="6"/>
      <c r="E304" s="6"/>
      <c r="F304" s="6"/>
      <c r="G304" s="10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6"/>
      <c r="AA304" s="6"/>
    </row>
    <row r="305" spans="1:27" ht="15.75" customHeight="1" x14ac:dyDescent="0.2">
      <c r="A305" s="6"/>
      <c r="B305" s="6"/>
      <c r="C305" s="6"/>
      <c r="D305" s="6"/>
      <c r="E305" s="6"/>
      <c r="F305" s="6"/>
      <c r="G305" s="10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6"/>
      <c r="AA305" s="6"/>
    </row>
    <row r="306" spans="1:27" ht="15.75" customHeight="1" x14ac:dyDescent="0.2">
      <c r="A306" s="6"/>
      <c r="B306" s="6"/>
      <c r="C306" s="6"/>
      <c r="D306" s="6"/>
      <c r="E306" s="6"/>
      <c r="F306" s="6"/>
      <c r="G306" s="10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6"/>
      <c r="AA306" s="6"/>
    </row>
    <row r="307" spans="1:27" ht="15.75" customHeight="1" x14ac:dyDescent="0.2">
      <c r="A307" s="6"/>
      <c r="B307" s="6"/>
      <c r="C307" s="6"/>
      <c r="D307" s="6"/>
      <c r="E307" s="6"/>
      <c r="F307" s="6"/>
      <c r="G307" s="10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6"/>
      <c r="AA307" s="6"/>
    </row>
    <row r="308" spans="1:27" ht="15.75" customHeight="1" x14ac:dyDescent="0.2">
      <c r="A308" s="6"/>
      <c r="B308" s="6"/>
      <c r="C308" s="6"/>
      <c r="D308" s="6"/>
      <c r="E308" s="6"/>
      <c r="F308" s="6"/>
      <c r="G308" s="10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6"/>
      <c r="AA308" s="6"/>
    </row>
    <row r="309" spans="1:27" ht="15.75" customHeight="1" x14ac:dyDescent="0.2">
      <c r="A309" s="6"/>
      <c r="B309" s="6"/>
      <c r="C309" s="6"/>
      <c r="D309" s="6"/>
      <c r="E309" s="6"/>
      <c r="F309" s="6"/>
      <c r="G309" s="10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6"/>
      <c r="AA309" s="6"/>
    </row>
    <row r="310" spans="1:27" ht="15.75" customHeight="1" x14ac:dyDescent="0.2">
      <c r="A310" s="6"/>
      <c r="B310" s="6"/>
      <c r="C310" s="6"/>
      <c r="D310" s="6"/>
      <c r="E310" s="6"/>
      <c r="F310" s="6"/>
      <c r="G310" s="10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6"/>
      <c r="AA310" s="6"/>
    </row>
    <row r="311" spans="1:27" ht="15.75" customHeight="1" x14ac:dyDescent="0.2">
      <c r="A311" s="6"/>
      <c r="B311" s="6"/>
      <c r="C311" s="6"/>
      <c r="D311" s="6"/>
      <c r="E311" s="6"/>
      <c r="F311" s="6"/>
      <c r="G311" s="10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6"/>
      <c r="AA311" s="6"/>
    </row>
    <row r="312" spans="1:27" ht="15.75" customHeight="1" x14ac:dyDescent="0.2">
      <c r="A312" s="6"/>
      <c r="B312" s="6"/>
      <c r="C312" s="6"/>
      <c r="D312" s="6"/>
      <c r="E312" s="6"/>
      <c r="F312" s="6"/>
      <c r="G312" s="10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6"/>
      <c r="AA312" s="6"/>
    </row>
    <row r="313" spans="1:27" ht="15.75" customHeight="1" x14ac:dyDescent="0.2">
      <c r="A313" s="6"/>
      <c r="B313" s="6"/>
      <c r="C313" s="6"/>
      <c r="D313" s="6"/>
      <c r="E313" s="6"/>
      <c r="F313" s="6"/>
      <c r="G313" s="10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6"/>
      <c r="AA313" s="6"/>
    </row>
    <row r="314" spans="1:27" ht="15.75" customHeight="1" x14ac:dyDescent="0.2">
      <c r="A314" s="6"/>
      <c r="B314" s="6"/>
      <c r="C314" s="6"/>
      <c r="D314" s="6"/>
      <c r="E314" s="6"/>
      <c r="F314" s="6"/>
      <c r="G314" s="10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6"/>
      <c r="AA314" s="6"/>
    </row>
    <row r="315" spans="1:27" ht="15.75" customHeight="1" x14ac:dyDescent="0.2">
      <c r="A315" s="6"/>
      <c r="B315" s="6"/>
      <c r="C315" s="6"/>
      <c r="D315" s="6"/>
      <c r="E315" s="6"/>
      <c r="F315" s="6"/>
      <c r="G315" s="10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6"/>
      <c r="AA315" s="6"/>
    </row>
    <row r="316" spans="1:27" ht="15.75" customHeight="1" x14ac:dyDescent="0.2">
      <c r="A316" s="6"/>
      <c r="B316" s="6"/>
      <c r="C316" s="6"/>
      <c r="D316" s="6"/>
      <c r="E316" s="6"/>
      <c r="F316" s="6"/>
      <c r="G316" s="10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6"/>
      <c r="AA316" s="6"/>
    </row>
    <row r="317" spans="1:27" ht="15.75" customHeight="1" x14ac:dyDescent="0.2">
      <c r="A317" s="6"/>
      <c r="B317" s="6"/>
      <c r="C317" s="6"/>
      <c r="D317" s="6"/>
      <c r="E317" s="6"/>
      <c r="F317" s="6"/>
      <c r="G317" s="10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6"/>
      <c r="AA317" s="6"/>
    </row>
    <row r="318" spans="1:27" ht="15.75" customHeight="1" x14ac:dyDescent="0.2">
      <c r="A318" s="6"/>
      <c r="B318" s="6"/>
      <c r="C318" s="6"/>
      <c r="D318" s="6"/>
      <c r="E318" s="6"/>
      <c r="F318" s="6"/>
      <c r="G318" s="10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6"/>
      <c r="AA318" s="6"/>
    </row>
    <row r="319" spans="1:27" ht="15.75" customHeight="1" x14ac:dyDescent="0.2">
      <c r="A319" s="6"/>
      <c r="B319" s="6"/>
      <c r="C319" s="6"/>
      <c r="D319" s="6"/>
      <c r="E319" s="6"/>
      <c r="F319" s="6"/>
      <c r="G319" s="10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6"/>
      <c r="AA319" s="6"/>
    </row>
    <row r="320" spans="1:27" ht="15.75" customHeight="1" x14ac:dyDescent="0.2">
      <c r="A320" s="6"/>
      <c r="B320" s="6"/>
      <c r="C320" s="6"/>
      <c r="D320" s="6"/>
      <c r="E320" s="6"/>
      <c r="F320" s="6"/>
      <c r="G320" s="10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6"/>
      <c r="AA320" s="6"/>
    </row>
    <row r="321" spans="1:27" ht="15.75" customHeight="1" x14ac:dyDescent="0.2">
      <c r="A321" s="6"/>
      <c r="B321" s="6"/>
      <c r="C321" s="6"/>
      <c r="D321" s="6"/>
      <c r="E321" s="6"/>
      <c r="F321" s="6"/>
      <c r="G321" s="10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6"/>
      <c r="AA321" s="6"/>
    </row>
    <row r="322" spans="1:27" ht="15.75" customHeight="1" x14ac:dyDescent="0.2">
      <c r="A322" s="6"/>
      <c r="B322" s="6"/>
      <c r="C322" s="6"/>
      <c r="D322" s="6"/>
      <c r="E322" s="6"/>
      <c r="F322" s="6"/>
      <c r="G322" s="10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6"/>
      <c r="AA322" s="6"/>
    </row>
    <row r="323" spans="1:27" ht="15.75" customHeight="1" x14ac:dyDescent="0.2">
      <c r="A323" s="6"/>
      <c r="B323" s="6"/>
      <c r="C323" s="6"/>
      <c r="D323" s="6"/>
      <c r="E323" s="6"/>
      <c r="F323" s="6"/>
      <c r="G323" s="10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6"/>
      <c r="AA323" s="6"/>
    </row>
    <row r="324" spans="1:27" ht="15.75" customHeight="1" x14ac:dyDescent="0.2">
      <c r="A324" s="6"/>
      <c r="B324" s="6"/>
      <c r="C324" s="6"/>
      <c r="D324" s="6"/>
      <c r="E324" s="6"/>
      <c r="F324" s="6"/>
      <c r="G324" s="10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6"/>
      <c r="AA324" s="6"/>
    </row>
    <row r="325" spans="1:27" ht="15.75" customHeight="1" x14ac:dyDescent="0.2">
      <c r="A325" s="6"/>
      <c r="B325" s="6"/>
      <c r="C325" s="6"/>
      <c r="D325" s="6"/>
      <c r="E325" s="6"/>
      <c r="F325" s="6"/>
      <c r="G325" s="10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6"/>
      <c r="AA325" s="6"/>
    </row>
    <row r="326" spans="1:27" ht="15.75" customHeight="1" x14ac:dyDescent="0.2">
      <c r="A326" s="6"/>
      <c r="B326" s="6"/>
      <c r="C326" s="6"/>
      <c r="D326" s="6"/>
      <c r="E326" s="6"/>
      <c r="F326" s="6"/>
      <c r="G326" s="10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6"/>
      <c r="AA326" s="6"/>
    </row>
    <row r="327" spans="1:27" ht="15.75" customHeight="1" x14ac:dyDescent="0.2">
      <c r="A327" s="6"/>
      <c r="B327" s="6"/>
      <c r="C327" s="6"/>
      <c r="D327" s="6"/>
      <c r="E327" s="6"/>
      <c r="F327" s="6"/>
      <c r="G327" s="10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6"/>
      <c r="AA327" s="6"/>
    </row>
    <row r="328" spans="1:27" ht="15.75" customHeight="1" x14ac:dyDescent="0.2">
      <c r="A328" s="6"/>
      <c r="B328" s="6"/>
      <c r="C328" s="6"/>
      <c r="D328" s="6"/>
      <c r="E328" s="6"/>
      <c r="F328" s="6"/>
      <c r="G328" s="10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6"/>
      <c r="AA328" s="6"/>
    </row>
    <row r="329" spans="1:27" ht="15.75" customHeight="1" x14ac:dyDescent="0.2">
      <c r="A329" s="6"/>
      <c r="B329" s="6"/>
      <c r="C329" s="6"/>
      <c r="D329" s="6"/>
      <c r="E329" s="6"/>
      <c r="F329" s="6"/>
      <c r="G329" s="10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6"/>
      <c r="AA329" s="6"/>
    </row>
    <row r="330" spans="1:27" ht="15.75" customHeight="1" x14ac:dyDescent="0.2">
      <c r="A330" s="6"/>
      <c r="B330" s="6"/>
      <c r="C330" s="6"/>
      <c r="D330" s="6"/>
      <c r="E330" s="6"/>
      <c r="F330" s="6"/>
      <c r="G330" s="10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6"/>
      <c r="AA330" s="6"/>
    </row>
    <row r="331" spans="1:27" ht="15.75" customHeight="1" x14ac:dyDescent="0.2">
      <c r="A331" s="6"/>
      <c r="B331" s="6"/>
      <c r="C331" s="6"/>
      <c r="D331" s="6"/>
      <c r="E331" s="6"/>
      <c r="F331" s="6"/>
      <c r="G331" s="10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6"/>
      <c r="AA331" s="6"/>
    </row>
    <row r="332" spans="1:27" ht="15.75" customHeight="1" x14ac:dyDescent="0.2">
      <c r="A332" s="6"/>
      <c r="B332" s="6"/>
      <c r="C332" s="6"/>
      <c r="D332" s="6"/>
      <c r="E332" s="6"/>
      <c r="F332" s="6"/>
      <c r="G332" s="10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6"/>
      <c r="AA332" s="6"/>
    </row>
    <row r="333" spans="1:27" ht="15.75" customHeight="1" x14ac:dyDescent="0.2">
      <c r="A333" s="6"/>
      <c r="B333" s="6"/>
      <c r="C333" s="6"/>
      <c r="D333" s="6"/>
      <c r="E333" s="6"/>
      <c r="F333" s="6"/>
      <c r="G333" s="10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6"/>
      <c r="AA333" s="6"/>
    </row>
    <row r="334" spans="1:27" ht="15.75" customHeight="1" x14ac:dyDescent="0.2">
      <c r="A334" s="6"/>
      <c r="B334" s="6"/>
      <c r="C334" s="6"/>
      <c r="D334" s="6"/>
      <c r="E334" s="6"/>
      <c r="F334" s="6"/>
      <c r="G334" s="10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6"/>
      <c r="AA334" s="6"/>
    </row>
    <row r="335" spans="1:27" ht="15.75" customHeight="1" x14ac:dyDescent="0.2">
      <c r="A335" s="6"/>
      <c r="B335" s="6"/>
      <c r="C335" s="6"/>
      <c r="D335" s="6"/>
      <c r="E335" s="6"/>
      <c r="F335" s="6"/>
      <c r="G335" s="10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6"/>
      <c r="AA335" s="6"/>
    </row>
    <row r="336" spans="1:27" ht="15.75" customHeight="1" x14ac:dyDescent="0.2">
      <c r="A336" s="6"/>
      <c r="B336" s="6"/>
      <c r="C336" s="6"/>
      <c r="D336" s="6"/>
      <c r="E336" s="6"/>
      <c r="F336" s="6"/>
      <c r="G336" s="10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6"/>
      <c r="AA336" s="6"/>
    </row>
    <row r="337" spans="1:27" ht="15.75" customHeight="1" x14ac:dyDescent="0.2">
      <c r="A337" s="6"/>
      <c r="B337" s="6"/>
      <c r="C337" s="6"/>
      <c r="D337" s="6"/>
      <c r="E337" s="6"/>
      <c r="F337" s="6"/>
      <c r="G337" s="10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6"/>
      <c r="AA337" s="6"/>
    </row>
    <row r="338" spans="1:27" ht="15.75" customHeight="1" x14ac:dyDescent="0.2">
      <c r="A338" s="6"/>
      <c r="B338" s="6"/>
      <c r="C338" s="6"/>
      <c r="D338" s="6"/>
      <c r="E338" s="6"/>
      <c r="F338" s="6"/>
      <c r="G338" s="10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6"/>
      <c r="AA338" s="6"/>
    </row>
    <row r="339" spans="1:27" ht="15.75" customHeight="1" x14ac:dyDescent="0.2">
      <c r="A339" s="6"/>
      <c r="B339" s="6"/>
      <c r="C339" s="6"/>
      <c r="D339" s="6"/>
      <c r="E339" s="6"/>
      <c r="F339" s="6"/>
      <c r="G339" s="10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6"/>
      <c r="AA339" s="6"/>
    </row>
    <row r="340" spans="1:27" ht="15.75" customHeight="1" x14ac:dyDescent="0.2">
      <c r="A340" s="6"/>
      <c r="B340" s="6"/>
      <c r="C340" s="6"/>
      <c r="D340" s="6"/>
      <c r="E340" s="6"/>
      <c r="F340" s="6"/>
      <c r="G340" s="10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6"/>
      <c r="AA340" s="6"/>
    </row>
    <row r="341" spans="1:27" ht="15.75" customHeight="1" x14ac:dyDescent="0.2">
      <c r="A341" s="6"/>
      <c r="B341" s="6"/>
      <c r="C341" s="6"/>
      <c r="D341" s="6"/>
      <c r="E341" s="6"/>
      <c r="F341" s="6"/>
      <c r="G341" s="10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6"/>
      <c r="AA341" s="6"/>
    </row>
    <row r="342" spans="1:27" ht="15.75" customHeight="1" x14ac:dyDescent="0.2">
      <c r="A342" s="6"/>
      <c r="B342" s="6"/>
      <c r="C342" s="6"/>
      <c r="D342" s="6"/>
      <c r="E342" s="6"/>
      <c r="F342" s="6"/>
      <c r="G342" s="10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6"/>
      <c r="AA342" s="6"/>
    </row>
    <row r="343" spans="1:27" ht="15.75" customHeight="1" x14ac:dyDescent="0.2">
      <c r="A343" s="6"/>
      <c r="B343" s="6"/>
      <c r="C343" s="6"/>
      <c r="D343" s="6"/>
      <c r="E343" s="6"/>
      <c r="F343" s="6"/>
      <c r="G343" s="10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6"/>
      <c r="AA343" s="6"/>
    </row>
    <row r="344" spans="1:27" ht="15.75" customHeight="1" x14ac:dyDescent="0.2">
      <c r="A344" s="6"/>
      <c r="B344" s="6"/>
      <c r="C344" s="6"/>
      <c r="D344" s="6"/>
      <c r="E344" s="6"/>
      <c r="F344" s="6"/>
      <c r="G344" s="10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6"/>
      <c r="AA344" s="6"/>
    </row>
    <row r="345" spans="1:27" ht="15.75" customHeight="1" x14ac:dyDescent="0.2">
      <c r="A345" s="6"/>
      <c r="B345" s="6"/>
      <c r="C345" s="6"/>
      <c r="D345" s="6"/>
      <c r="E345" s="6"/>
      <c r="F345" s="6"/>
      <c r="G345" s="10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6"/>
      <c r="AA345" s="6"/>
    </row>
    <row r="346" spans="1:27" ht="15.75" customHeight="1" x14ac:dyDescent="0.2">
      <c r="A346" s="6"/>
      <c r="B346" s="6"/>
      <c r="C346" s="6"/>
      <c r="D346" s="6"/>
      <c r="E346" s="6"/>
      <c r="F346" s="6"/>
      <c r="G346" s="10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6"/>
      <c r="AA346" s="6"/>
    </row>
    <row r="347" spans="1:27" ht="15.75" customHeight="1" x14ac:dyDescent="0.2">
      <c r="A347" s="6"/>
      <c r="B347" s="6"/>
      <c r="C347" s="6"/>
      <c r="D347" s="6"/>
      <c r="E347" s="6"/>
      <c r="F347" s="6"/>
      <c r="G347" s="10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6"/>
      <c r="AA347" s="6"/>
    </row>
    <row r="348" spans="1:27" ht="15.75" customHeight="1" x14ac:dyDescent="0.2">
      <c r="A348" s="6"/>
      <c r="B348" s="6"/>
      <c r="C348" s="6"/>
      <c r="D348" s="6"/>
      <c r="E348" s="6"/>
      <c r="F348" s="6"/>
      <c r="G348" s="10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6"/>
      <c r="AA348" s="6"/>
    </row>
    <row r="349" spans="1:27" ht="15.75" customHeight="1" x14ac:dyDescent="0.2">
      <c r="A349" s="6"/>
      <c r="B349" s="6"/>
      <c r="C349" s="6"/>
      <c r="D349" s="6"/>
      <c r="E349" s="6"/>
      <c r="F349" s="6"/>
      <c r="G349" s="10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6"/>
      <c r="AA349" s="6"/>
    </row>
    <row r="350" spans="1:27" ht="15.75" customHeight="1" x14ac:dyDescent="0.2">
      <c r="A350" s="6"/>
      <c r="B350" s="6"/>
      <c r="C350" s="6"/>
      <c r="D350" s="6"/>
      <c r="E350" s="6"/>
      <c r="F350" s="6"/>
      <c r="G350" s="10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6"/>
      <c r="AA350" s="6"/>
    </row>
    <row r="351" spans="1:27" ht="15.75" customHeight="1" x14ac:dyDescent="0.2">
      <c r="A351" s="6"/>
      <c r="B351" s="6"/>
      <c r="C351" s="6"/>
      <c r="D351" s="6"/>
      <c r="E351" s="6"/>
      <c r="F351" s="6"/>
      <c r="G351" s="10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6"/>
      <c r="AA351" s="6"/>
    </row>
    <row r="352" spans="1:27" ht="15.75" customHeight="1" x14ac:dyDescent="0.2">
      <c r="A352" s="6"/>
      <c r="B352" s="6"/>
      <c r="C352" s="6"/>
      <c r="D352" s="6"/>
      <c r="E352" s="6"/>
      <c r="F352" s="6"/>
      <c r="G352" s="10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6"/>
      <c r="AA352" s="6"/>
    </row>
    <row r="353" spans="1:27" ht="15.75" customHeight="1" x14ac:dyDescent="0.2">
      <c r="A353" s="6"/>
      <c r="B353" s="6"/>
      <c r="C353" s="6"/>
      <c r="D353" s="6"/>
      <c r="E353" s="6"/>
      <c r="F353" s="6"/>
      <c r="G353" s="10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6"/>
      <c r="AA353" s="6"/>
    </row>
    <row r="354" spans="1:27" ht="15.75" customHeight="1" x14ac:dyDescent="0.2">
      <c r="A354" s="6"/>
      <c r="B354" s="6"/>
      <c r="C354" s="6"/>
      <c r="D354" s="6"/>
      <c r="E354" s="6"/>
      <c r="F354" s="6"/>
      <c r="G354" s="10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6"/>
      <c r="AA354" s="6"/>
    </row>
    <row r="355" spans="1:27" ht="15.75" customHeight="1" x14ac:dyDescent="0.2">
      <c r="A355" s="6"/>
      <c r="B355" s="6"/>
      <c r="C355" s="6"/>
      <c r="D355" s="6"/>
      <c r="E355" s="6"/>
      <c r="F355" s="6"/>
      <c r="G355" s="10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6"/>
      <c r="AA355" s="6"/>
    </row>
    <row r="356" spans="1:27" ht="15.75" customHeight="1" x14ac:dyDescent="0.2">
      <c r="A356" s="6"/>
      <c r="B356" s="6"/>
      <c r="C356" s="6"/>
      <c r="D356" s="6"/>
      <c r="E356" s="6"/>
      <c r="F356" s="6"/>
      <c r="G356" s="10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6"/>
      <c r="AA356" s="6"/>
    </row>
    <row r="357" spans="1:27" ht="15.75" customHeight="1" x14ac:dyDescent="0.2">
      <c r="A357" s="6"/>
      <c r="B357" s="6"/>
      <c r="C357" s="6"/>
      <c r="D357" s="6"/>
      <c r="E357" s="6"/>
      <c r="F357" s="6"/>
      <c r="G357" s="10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6"/>
      <c r="AA357" s="6"/>
    </row>
    <row r="358" spans="1:27" ht="15.75" customHeight="1" x14ac:dyDescent="0.2">
      <c r="A358" s="6"/>
      <c r="B358" s="6"/>
      <c r="C358" s="6"/>
      <c r="D358" s="6"/>
      <c r="E358" s="6"/>
      <c r="F358" s="6"/>
      <c r="G358" s="10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6"/>
      <c r="AA358" s="6"/>
    </row>
    <row r="359" spans="1:27" ht="15.75" customHeight="1" x14ac:dyDescent="0.2">
      <c r="A359" s="6"/>
      <c r="B359" s="6"/>
      <c r="C359" s="6"/>
      <c r="D359" s="6"/>
      <c r="E359" s="6"/>
      <c r="F359" s="6"/>
      <c r="G359" s="10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6"/>
      <c r="AA359" s="6"/>
    </row>
    <row r="360" spans="1:27" ht="15.75" customHeight="1" x14ac:dyDescent="0.2">
      <c r="A360" s="6"/>
      <c r="B360" s="6"/>
      <c r="C360" s="6"/>
      <c r="D360" s="6"/>
      <c r="E360" s="6"/>
      <c r="F360" s="6"/>
      <c r="G360" s="10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6"/>
      <c r="AA360" s="6"/>
    </row>
    <row r="361" spans="1:27" ht="15.75" customHeight="1" x14ac:dyDescent="0.2">
      <c r="A361" s="6"/>
      <c r="B361" s="6"/>
      <c r="C361" s="6"/>
      <c r="D361" s="6"/>
      <c r="E361" s="6"/>
      <c r="F361" s="6"/>
      <c r="G361" s="10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6"/>
      <c r="AA361" s="6"/>
    </row>
    <row r="362" spans="1:27" ht="15.75" customHeight="1" x14ac:dyDescent="0.2">
      <c r="A362" s="6"/>
      <c r="B362" s="6"/>
      <c r="C362" s="6"/>
      <c r="D362" s="6"/>
      <c r="E362" s="6"/>
      <c r="F362" s="6"/>
      <c r="G362" s="10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6"/>
      <c r="AA362" s="6"/>
    </row>
    <row r="363" spans="1:27" ht="15.75" customHeight="1" x14ac:dyDescent="0.2">
      <c r="A363" s="6"/>
      <c r="B363" s="6"/>
      <c r="C363" s="6"/>
      <c r="D363" s="6"/>
      <c r="E363" s="6"/>
      <c r="F363" s="6"/>
      <c r="G363" s="10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6"/>
      <c r="AA363" s="6"/>
    </row>
    <row r="364" spans="1:27" ht="15.75" customHeight="1" x14ac:dyDescent="0.2">
      <c r="A364" s="6"/>
      <c r="B364" s="6"/>
      <c r="C364" s="6"/>
      <c r="D364" s="6"/>
      <c r="E364" s="6"/>
      <c r="F364" s="6"/>
      <c r="G364" s="10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6"/>
      <c r="AA364" s="6"/>
    </row>
    <row r="365" spans="1:27" ht="15.75" customHeight="1" x14ac:dyDescent="0.2">
      <c r="A365" s="6"/>
      <c r="B365" s="6"/>
      <c r="C365" s="6"/>
      <c r="D365" s="6"/>
      <c r="E365" s="6"/>
      <c r="F365" s="6"/>
      <c r="G365" s="10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6"/>
      <c r="AA365" s="6"/>
    </row>
    <row r="366" spans="1:27" ht="15.75" customHeight="1" x14ac:dyDescent="0.2">
      <c r="A366" s="6"/>
      <c r="B366" s="6"/>
      <c r="C366" s="6"/>
      <c r="D366" s="6"/>
      <c r="E366" s="6"/>
      <c r="F366" s="6"/>
      <c r="G366" s="10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6"/>
      <c r="AA366" s="6"/>
    </row>
    <row r="367" spans="1:27" ht="15.75" customHeight="1" x14ac:dyDescent="0.2">
      <c r="A367" s="6"/>
      <c r="B367" s="6"/>
      <c r="C367" s="6"/>
      <c r="D367" s="6"/>
      <c r="E367" s="6"/>
      <c r="F367" s="6"/>
      <c r="G367" s="10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6"/>
      <c r="AA367" s="6"/>
    </row>
    <row r="368" spans="1:27" ht="15.75" customHeight="1" x14ac:dyDescent="0.2">
      <c r="A368" s="6"/>
      <c r="B368" s="6"/>
      <c r="C368" s="6"/>
      <c r="D368" s="6"/>
      <c r="E368" s="6"/>
      <c r="F368" s="6"/>
      <c r="G368" s="10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6"/>
      <c r="AA368" s="6"/>
    </row>
    <row r="369" spans="1:27" ht="15.75" customHeight="1" x14ac:dyDescent="0.2">
      <c r="A369" s="6"/>
      <c r="B369" s="6"/>
      <c r="C369" s="6"/>
      <c r="D369" s="6"/>
      <c r="E369" s="6"/>
      <c r="F369" s="6"/>
      <c r="G369" s="10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6"/>
      <c r="AA369" s="6"/>
    </row>
    <row r="370" spans="1:27" ht="15.75" customHeight="1" x14ac:dyDescent="0.2">
      <c r="A370" s="6"/>
      <c r="B370" s="6"/>
      <c r="C370" s="6"/>
      <c r="D370" s="6"/>
      <c r="E370" s="6"/>
      <c r="F370" s="6"/>
      <c r="G370" s="10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6"/>
      <c r="AA370" s="6"/>
    </row>
    <row r="371" spans="1:27" ht="15.75" customHeight="1" x14ac:dyDescent="0.2">
      <c r="A371" s="6"/>
      <c r="B371" s="6"/>
      <c r="C371" s="6"/>
      <c r="D371" s="6"/>
      <c r="E371" s="6"/>
      <c r="F371" s="6"/>
      <c r="G371" s="10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6"/>
      <c r="AA371" s="6"/>
    </row>
    <row r="372" spans="1:27" ht="15.75" customHeight="1" x14ac:dyDescent="0.2">
      <c r="A372" s="6"/>
      <c r="B372" s="6"/>
      <c r="C372" s="6"/>
      <c r="D372" s="6"/>
      <c r="E372" s="6"/>
      <c r="F372" s="6"/>
      <c r="G372" s="10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6"/>
      <c r="AA372" s="6"/>
    </row>
    <row r="373" spans="1:27" ht="15.75" customHeight="1" x14ac:dyDescent="0.2">
      <c r="A373" s="6"/>
      <c r="B373" s="6"/>
      <c r="C373" s="6"/>
      <c r="D373" s="6"/>
      <c r="E373" s="6"/>
      <c r="F373" s="6"/>
      <c r="G373" s="10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6"/>
      <c r="AA373" s="6"/>
    </row>
    <row r="374" spans="1:27" ht="15.75" customHeight="1" x14ac:dyDescent="0.2">
      <c r="A374" s="6"/>
      <c r="B374" s="6"/>
      <c r="C374" s="6"/>
      <c r="D374" s="6"/>
      <c r="E374" s="6"/>
      <c r="F374" s="6"/>
      <c r="G374" s="10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6"/>
      <c r="AA374" s="6"/>
    </row>
    <row r="375" spans="1:27" ht="15.75" customHeight="1" x14ac:dyDescent="0.2">
      <c r="A375" s="6"/>
      <c r="B375" s="6"/>
      <c r="C375" s="6"/>
      <c r="D375" s="6"/>
      <c r="E375" s="6"/>
      <c r="F375" s="6"/>
      <c r="G375" s="10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6"/>
      <c r="AA375" s="6"/>
    </row>
    <row r="376" spans="1:27" ht="15.75" customHeight="1" x14ac:dyDescent="0.2">
      <c r="A376" s="6"/>
      <c r="B376" s="6"/>
      <c r="C376" s="6"/>
      <c r="D376" s="6"/>
      <c r="E376" s="6"/>
      <c r="F376" s="6"/>
      <c r="G376" s="10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6"/>
      <c r="AA376" s="6"/>
    </row>
    <row r="377" spans="1:27" ht="15.75" customHeight="1" x14ac:dyDescent="0.2">
      <c r="A377" s="6"/>
      <c r="B377" s="6"/>
      <c r="C377" s="6"/>
      <c r="D377" s="6"/>
      <c r="E377" s="6"/>
      <c r="F377" s="6"/>
      <c r="G377" s="10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6"/>
      <c r="AA377" s="6"/>
    </row>
    <row r="378" spans="1:27" ht="15.75" customHeight="1" x14ac:dyDescent="0.2">
      <c r="A378" s="6"/>
      <c r="B378" s="6"/>
      <c r="C378" s="6"/>
      <c r="D378" s="6"/>
      <c r="E378" s="6"/>
      <c r="F378" s="6"/>
      <c r="G378" s="10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6"/>
      <c r="AA378" s="6"/>
    </row>
    <row r="379" spans="1:27" ht="15.75" customHeight="1" x14ac:dyDescent="0.2">
      <c r="A379" s="6"/>
      <c r="B379" s="6"/>
      <c r="C379" s="6"/>
      <c r="D379" s="6"/>
      <c r="E379" s="6"/>
      <c r="F379" s="6"/>
      <c r="G379" s="10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6"/>
      <c r="AA379" s="6"/>
    </row>
    <row r="380" spans="1:27" ht="15.75" customHeight="1" x14ac:dyDescent="0.2">
      <c r="A380" s="6"/>
      <c r="B380" s="6"/>
      <c r="C380" s="6"/>
      <c r="D380" s="6"/>
      <c r="E380" s="6"/>
      <c r="F380" s="6"/>
      <c r="G380" s="10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6"/>
      <c r="AA380" s="6"/>
    </row>
    <row r="381" spans="1:27" ht="15.75" customHeight="1" x14ac:dyDescent="0.2">
      <c r="A381" s="6"/>
      <c r="B381" s="6"/>
      <c r="C381" s="6"/>
      <c r="D381" s="6"/>
      <c r="E381" s="6"/>
      <c r="F381" s="6"/>
      <c r="G381" s="10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6"/>
      <c r="AA381" s="6"/>
    </row>
    <row r="382" spans="1:27" ht="15.75" customHeight="1" x14ac:dyDescent="0.2">
      <c r="A382" s="6"/>
      <c r="B382" s="6"/>
      <c r="C382" s="6"/>
      <c r="D382" s="6"/>
      <c r="E382" s="6"/>
      <c r="F382" s="6"/>
      <c r="G382" s="10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6"/>
      <c r="AA382" s="6"/>
    </row>
    <row r="383" spans="1:27" ht="15.75" customHeight="1" x14ac:dyDescent="0.2">
      <c r="A383" s="6"/>
      <c r="B383" s="6"/>
      <c r="C383" s="6"/>
      <c r="D383" s="6"/>
      <c r="E383" s="6"/>
      <c r="F383" s="6"/>
      <c r="G383" s="10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6"/>
      <c r="AA383" s="6"/>
    </row>
    <row r="384" spans="1:27" ht="15.75" customHeight="1" x14ac:dyDescent="0.2">
      <c r="A384" s="6"/>
      <c r="B384" s="6"/>
      <c r="C384" s="6"/>
      <c r="D384" s="6"/>
      <c r="E384" s="6"/>
      <c r="F384" s="6"/>
      <c r="G384" s="10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6"/>
      <c r="AA384" s="6"/>
    </row>
    <row r="385" spans="1:27" ht="15.75" customHeight="1" x14ac:dyDescent="0.2">
      <c r="A385" s="6"/>
      <c r="B385" s="6"/>
      <c r="C385" s="6"/>
      <c r="D385" s="6"/>
      <c r="E385" s="6"/>
      <c r="F385" s="6"/>
      <c r="G385" s="10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6"/>
      <c r="AA385" s="6"/>
    </row>
    <row r="386" spans="1:27" ht="15.75" customHeight="1" x14ac:dyDescent="0.2">
      <c r="A386" s="6"/>
      <c r="B386" s="6"/>
      <c r="C386" s="6"/>
      <c r="D386" s="6"/>
      <c r="E386" s="6"/>
      <c r="F386" s="6"/>
      <c r="G386" s="10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6"/>
      <c r="AA386" s="6"/>
    </row>
    <row r="387" spans="1:27" ht="15.75" customHeight="1" x14ac:dyDescent="0.2">
      <c r="A387" s="6"/>
      <c r="B387" s="6"/>
      <c r="C387" s="6"/>
      <c r="D387" s="6"/>
      <c r="E387" s="6"/>
      <c r="F387" s="6"/>
      <c r="G387" s="10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6"/>
      <c r="AA387" s="6"/>
    </row>
    <row r="388" spans="1:27" ht="15.75" customHeight="1" x14ac:dyDescent="0.2">
      <c r="A388" s="6"/>
      <c r="B388" s="6"/>
      <c r="C388" s="6"/>
      <c r="D388" s="6"/>
      <c r="E388" s="6"/>
      <c r="F388" s="6"/>
      <c r="G388" s="10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6"/>
      <c r="AA388" s="6"/>
    </row>
    <row r="389" spans="1:27" ht="15.75" customHeight="1" x14ac:dyDescent="0.2">
      <c r="A389" s="6"/>
      <c r="B389" s="6"/>
      <c r="C389" s="6"/>
      <c r="D389" s="6"/>
      <c r="E389" s="6"/>
      <c r="F389" s="6"/>
      <c r="G389" s="10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6"/>
      <c r="AA389" s="6"/>
    </row>
    <row r="390" spans="1:27" ht="15.75" customHeight="1" x14ac:dyDescent="0.2">
      <c r="A390" s="6"/>
      <c r="B390" s="6"/>
      <c r="C390" s="6"/>
      <c r="D390" s="6"/>
      <c r="E390" s="6"/>
      <c r="F390" s="6"/>
      <c r="G390" s="10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6"/>
      <c r="AA390" s="6"/>
    </row>
    <row r="391" spans="1:27" ht="15.75" customHeight="1" x14ac:dyDescent="0.2">
      <c r="A391" s="6"/>
      <c r="B391" s="6"/>
      <c r="C391" s="6"/>
      <c r="D391" s="6"/>
      <c r="E391" s="6"/>
      <c r="F391" s="6"/>
      <c r="G391" s="10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6"/>
      <c r="AA391" s="6"/>
    </row>
    <row r="392" spans="1:27" ht="15.75" customHeight="1" x14ac:dyDescent="0.2">
      <c r="A392" s="6"/>
      <c r="B392" s="6"/>
      <c r="C392" s="6"/>
      <c r="D392" s="6"/>
      <c r="E392" s="6"/>
      <c r="F392" s="6"/>
      <c r="G392" s="10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6"/>
      <c r="AA392" s="6"/>
    </row>
    <row r="393" spans="1:27" ht="15.75" customHeight="1" x14ac:dyDescent="0.2">
      <c r="A393" s="6"/>
      <c r="B393" s="6"/>
      <c r="C393" s="6"/>
      <c r="D393" s="6"/>
      <c r="E393" s="6"/>
      <c r="F393" s="6"/>
      <c r="G393" s="10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6"/>
      <c r="AA393" s="6"/>
    </row>
    <row r="394" spans="1:27" ht="15.75" customHeight="1" x14ac:dyDescent="0.2">
      <c r="A394" s="6"/>
      <c r="B394" s="6"/>
      <c r="C394" s="6"/>
      <c r="D394" s="6"/>
      <c r="E394" s="6"/>
      <c r="F394" s="6"/>
      <c r="G394" s="10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6"/>
      <c r="AA394" s="6"/>
    </row>
    <row r="395" spans="1:27" ht="15.75" customHeight="1" x14ac:dyDescent="0.2">
      <c r="A395" s="6"/>
      <c r="B395" s="6"/>
      <c r="C395" s="6"/>
      <c r="D395" s="6"/>
      <c r="E395" s="6"/>
      <c r="F395" s="6"/>
      <c r="G395" s="10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6"/>
      <c r="AA395" s="6"/>
    </row>
    <row r="396" spans="1:27" ht="15.75" customHeight="1" x14ac:dyDescent="0.2">
      <c r="A396" s="6"/>
      <c r="B396" s="6"/>
      <c r="C396" s="6"/>
      <c r="D396" s="6"/>
      <c r="E396" s="6"/>
      <c r="F396" s="6"/>
      <c r="G396" s="10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6"/>
      <c r="AA396" s="6"/>
    </row>
    <row r="397" spans="1:27" ht="15.75" customHeight="1" x14ac:dyDescent="0.2">
      <c r="A397" s="6"/>
      <c r="B397" s="6"/>
      <c r="C397" s="6"/>
      <c r="D397" s="6"/>
      <c r="E397" s="6"/>
      <c r="F397" s="6"/>
      <c r="G397" s="10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6"/>
      <c r="AA397" s="6"/>
    </row>
    <row r="398" spans="1:27" ht="15.75" customHeight="1" x14ac:dyDescent="0.2">
      <c r="A398" s="6"/>
      <c r="B398" s="6"/>
      <c r="C398" s="6"/>
      <c r="D398" s="6"/>
      <c r="E398" s="6"/>
      <c r="F398" s="6"/>
      <c r="G398" s="10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6"/>
      <c r="AA398" s="6"/>
    </row>
    <row r="399" spans="1:27" ht="15.75" customHeight="1" x14ac:dyDescent="0.2">
      <c r="A399" s="6"/>
      <c r="B399" s="6"/>
      <c r="C399" s="6"/>
      <c r="D399" s="6"/>
      <c r="E399" s="6"/>
      <c r="F399" s="6"/>
      <c r="G399" s="10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6"/>
      <c r="AA399" s="6"/>
    </row>
    <row r="400" spans="1:27" ht="15.75" customHeight="1" x14ac:dyDescent="0.2">
      <c r="A400" s="6"/>
      <c r="B400" s="6"/>
      <c r="C400" s="6"/>
      <c r="D400" s="6"/>
      <c r="E400" s="6"/>
      <c r="F400" s="6"/>
      <c r="G400" s="10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6"/>
      <c r="AA400" s="6"/>
    </row>
    <row r="401" spans="1:27" ht="15.75" customHeight="1" x14ac:dyDescent="0.2">
      <c r="A401" s="6"/>
      <c r="B401" s="6"/>
      <c r="C401" s="6"/>
      <c r="D401" s="6"/>
      <c r="E401" s="6"/>
      <c r="F401" s="6"/>
      <c r="G401" s="10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6"/>
      <c r="AA401" s="6"/>
    </row>
    <row r="402" spans="1:27" ht="15.75" customHeight="1" x14ac:dyDescent="0.2">
      <c r="A402" s="6"/>
      <c r="B402" s="6"/>
      <c r="C402" s="6"/>
      <c r="D402" s="6"/>
      <c r="E402" s="6"/>
      <c r="F402" s="6"/>
      <c r="G402" s="10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6"/>
      <c r="AA402" s="6"/>
    </row>
    <row r="403" spans="1:27" ht="15.75" customHeight="1" x14ac:dyDescent="0.2">
      <c r="A403" s="6"/>
      <c r="B403" s="6"/>
      <c r="C403" s="6"/>
      <c r="D403" s="6"/>
      <c r="E403" s="6"/>
      <c r="F403" s="6"/>
      <c r="G403" s="10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6"/>
      <c r="AA403" s="6"/>
    </row>
    <row r="404" spans="1:27" ht="15.75" customHeight="1" x14ac:dyDescent="0.2">
      <c r="A404" s="6"/>
      <c r="B404" s="6"/>
      <c r="C404" s="6"/>
      <c r="D404" s="6"/>
      <c r="E404" s="6"/>
      <c r="F404" s="6"/>
      <c r="G404" s="10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6"/>
      <c r="AA404" s="6"/>
    </row>
    <row r="405" spans="1:27" ht="15.75" customHeight="1" x14ac:dyDescent="0.2">
      <c r="A405" s="6"/>
      <c r="B405" s="6"/>
      <c r="C405" s="6"/>
      <c r="D405" s="6"/>
      <c r="E405" s="6"/>
      <c r="F405" s="6"/>
      <c r="G405" s="10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6"/>
      <c r="AA405" s="6"/>
    </row>
    <row r="406" spans="1:27" ht="15.75" customHeight="1" x14ac:dyDescent="0.2">
      <c r="A406" s="6"/>
      <c r="B406" s="6"/>
      <c r="C406" s="6"/>
      <c r="D406" s="6"/>
      <c r="E406" s="6"/>
      <c r="F406" s="6"/>
      <c r="G406" s="10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6"/>
      <c r="AA406" s="6"/>
    </row>
    <row r="407" spans="1:27" ht="15.75" customHeight="1" x14ac:dyDescent="0.2">
      <c r="A407" s="6"/>
      <c r="B407" s="6"/>
      <c r="C407" s="6"/>
      <c r="D407" s="6"/>
      <c r="E407" s="6"/>
      <c r="F407" s="6"/>
      <c r="G407" s="10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6"/>
      <c r="AA407" s="6"/>
    </row>
    <row r="408" spans="1:27" ht="15.75" customHeight="1" x14ac:dyDescent="0.2">
      <c r="A408" s="6"/>
      <c r="B408" s="6"/>
      <c r="C408" s="6"/>
      <c r="D408" s="6"/>
      <c r="E408" s="6"/>
      <c r="F408" s="6"/>
      <c r="G408" s="10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6"/>
      <c r="AA408" s="6"/>
    </row>
    <row r="409" spans="1:27" ht="15.75" customHeight="1" x14ac:dyDescent="0.2">
      <c r="A409" s="6"/>
      <c r="B409" s="6"/>
      <c r="C409" s="6"/>
      <c r="D409" s="6"/>
      <c r="E409" s="6"/>
      <c r="F409" s="6"/>
      <c r="G409" s="10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6"/>
      <c r="AA409" s="6"/>
    </row>
    <row r="410" spans="1:27" ht="15.75" customHeight="1" x14ac:dyDescent="0.2">
      <c r="A410" s="6"/>
      <c r="B410" s="6"/>
      <c r="C410" s="6"/>
      <c r="D410" s="6"/>
      <c r="E410" s="6"/>
      <c r="F410" s="6"/>
      <c r="G410" s="10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6"/>
      <c r="AA410" s="6"/>
    </row>
    <row r="411" spans="1:27" ht="15.75" customHeight="1" x14ac:dyDescent="0.2">
      <c r="A411" s="6"/>
      <c r="B411" s="6"/>
      <c r="C411" s="6"/>
      <c r="D411" s="6"/>
      <c r="E411" s="6"/>
      <c r="F411" s="6"/>
      <c r="G411" s="10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6"/>
      <c r="AA411" s="6"/>
    </row>
    <row r="412" spans="1:27" ht="15.75" customHeight="1" x14ac:dyDescent="0.2">
      <c r="A412" s="6"/>
      <c r="B412" s="6"/>
      <c r="C412" s="6"/>
      <c r="D412" s="6"/>
      <c r="E412" s="6"/>
      <c r="F412" s="6"/>
      <c r="G412" s="10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6"/>
      <c r="AA412" s="6"/>
    </row>
    <row r="413" spans="1:27" ht="15.75" customHeight="1" x14ac:dyDescent="0.2">
      <c r="A413" s="6"/>
      <c r="B413" s="6"/>
      <c r="C413" s="6"/>
      <c r="D413" s="6"/>
      <c r="E413" s="6"/>
      <c r="F413" s="6"/>
      <c r="G413" s="10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6"/>
      <c r="AA413" s="6"/>
    </row>
    <row r="414" spans="1:27" ht="15.75" customHeight="1" x14ac:dyDescent="0.2">
      <c r="A414" s="6"/>
      <c r="B414" s="6"/>
      <c r="C414" s="6"/>
      <c r="D414" s="6"/>
      <c r="E414" s="6"/>
      <c r="F414" s="6"/>
      <c r="G414" s="10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6"/>
      <c r="AA414" s="6"/>
    </row>
    <row r="415" spans="1:27" ht="15.75" customHeight="1" x14ac:dyDescent="0.2">
      <c r="A415" s="6"/>
      <c r="B415" s="6"/>
      <c r="C415" s="6"/>
      <c r="D415" s="6"/>
      <c r="E415" s="6"/>
      <c r="F415" s="6"/>
      <c r="G415" s="10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6"/>
      <c r="AA415" s="6"/>
    </row>
    <row r="416" spans="1:27" ht="15.75" customHeight="1" x14ac:dyDescent="0.2">
      <c r="A416" s="6"/>
      <c r="B416" s="6"/>
      <c r="C416" s="6"/>
      <c r="D416" s="6"/>
      <c r="E416" s="6"/>
      <c r="F416" s="6"/>
      <c r="G416" s="10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6"/>
      <c r="AA416" s="6"/>
    </row>
    <row r="417" spans="1:27" ht="15.75" customHeight="1" x14ac:dyDescent="0.2">
      <c r="A417" s="6"/>
      <c r="B417" s="6"/>
      <c r="C417" s="6"/>
      <c r="D417" s="6"/>
      <c r="E417" s="6"/>
      <c r="F417" s="6"/>
      <c r="G417" s="10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6"/>
      <c r="AA417" s="6"/>
    </row>
    <row r="418" spans="1:27" ht="15.75" customHeight="1" x14ac:dyDescent="0.2">
      <c r="A418" s="6"/>
      <c r="B418" s="6"/>
      <c r="C418" s="6"/>
      <c r="D418" s="6"/>
      <c r="E418" s="6"/>
      <c r="F418" s="6"/>
      <c r="G418" s="10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6"/>
      <c r="AA418" s="6"/>
    </row>
    <row r="419" spans="1:27" ht="15.75" customHeight="1" x14ac:dyDescent="0.2">
      <c r="A419" s="6"/>
      <c r="B419" s="6"/>
      <c r="C419" s="6"/>
      <c r="D419" s="6"/>
      <c r="E419" s="6"/>
      <c r="F419" s="6"/>
      <c r="G419" s="10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6"/>
      <c r="AA419" s="6"/>
    </row>
    <row r="420" spans="1:27" ht="15.75" customHeight="1" x14ac:dyDescent="0.2">
      <c r="A420" s="6"/>
      <c r="B420" s="6"/>
      <c r="C420" s="6"/>
      <c r="D420" s="6"/>
      <c r="E420" s="6"/>
      <c r="F420" s="6"/>
      <c r="G420" s="10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6"/>
      <c r="AA420" s="6"/>
    </row>
    <row r="421" spans="1:27" ht="15.75" customHeight="1" x14ac:dyDescent="0.2">
      <c r="A421" s="6"/>
      <c r="B421" s="6"/>
      <c r="C421" s="6"/>
      <c r="D421" s="6"/>
      <c r="E421" s="6"/>
      <c r="F421" s="6"/>
      <c r="G421" s="10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6"/>
      <c r="AA421" s="6"/>
    </row>
    <row r="422" spans="1:27" ht="15.75" customHeight="1" x14ac:dyDescent="0.2">
      <c r="A422" s="6"/>
      <c r="B422" s="6"/>
      <c r="C422" s="6"/>
      <c r="D422" s="6"/>
      <c r="E422" s="6"/>
      <c r="F422" s="6"/>
      <c r="G422" s="10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6"/>
      <c r="AA422" s="6"/>
    </row>
    <row r="423" spans="1:27" ht="15.75" customHeight="1" x14ac:dyDescent="0.2">
      <c r="A423" s="6"/>
      <c r="B423" s="6"/>
      <c r="C423" s="6"/>
      <c r="D423" s="6"/>
      <c r="E423" s="6"/>
      <c r="F423" s="6"/>
      <c r="G423" s="10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6"/>
      <c r="AA423" s="6"/>
    </row>
    <row r="424" spans="1:27" ht="15.75" customHeight="1" x14ac:dyDescent="0.2">
      <c r="A424" s="6"/>
      <c r="B424" s="6"/>
      <c r="C424" s="6"/>
      <c r="D424" s="6"/>
      <c r="E424" s="6"/>
      <c r="F424" s="6"/>
      <c r="G424" s="10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6"/>
      <c r="AA424" s="6"/>
    </row>
    <row r="425" spans="1:27" ht="15.75" customHeight="1" x14ac:dyDescent="0.2">
      <c r="A425" s="6"/>
      <c r="B425" s="6"/>
      <c r="C425" s="6"/>
      <c r="D425" s="6"/>
      <c r="E425" s="6"/>
      <c r="F425" s="6"/>
      <c r="G425" s="10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6"/>
      <c r="AA425" s="6"/>
    </row>
    <row r="426" spans="1:27" ht="15.75" customHeight="1" x14ac:dyDescent="0.2">
      <c r="A426" s="6"/>
      <c r="B426" s="6"/>
      <c r="C426" s="6"/>
      <c r="D426" s="6"/>
      <c r="E426" s="6"/>
      <c r="F426" s="6"/>
      <c r="G426" s="10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6"/>
      <c r="AA426" s="6"/>
    </row>
    <row r="427" spans="1:27" ht="15.75" customHeight="1" x14ac:dyDescent="0.2">
      <c r="A427" s="6"/>
      <c r="B427" s="6"/>
      <c r="C427" s="6"/>
      <c r="D427" s="6"/>
      <c r="E427" s="6"/>
      <c r="F427" s="6"/>
      <c r="G427" s="10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6"/>
      <c r="AA427" s="6"/>
    </row>
    <row r="428" spans="1:27" ht="15.75" customHeight="1" x14ac:dyDescent="0.2">
      <c r="A428" s="6"/>
      <c r="B428" s="6"/>
      <c r="C428" s="6"/>
      <c r="D428" s="6"/>
      <c r="E428" s="6"/>
      <c r="F428" s="6"/>
      <c r="G428" s="10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6"/>
      <c r="AA428" s="6"/>
    </row>
    <row r="429" spans="1:27" ht="15.75" customHeight="1" x14ac:dyDescent="0.2">
      <c r="A429" s="6"/>
      <c r="B429" s="6"/>
      <c r="C429" s="6"/>
      <c r="D429" s="6"/>
      <c r="E429" s="6"/>
      <c r="F429" s="6"/>
      <c r="G429" s="10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6"/>
      <c r="AA429" s="6"/>
    </row>
    <row r="430" spans="1:27" ht="15.75" customHeight="1" x14ac:dyDescent="0.2">
      <c r="A430" s="6"/>
      <c r="B430" s="6"/>
      <c r="C430" s="6"/>
      <c r="D430" s="6"/>
      <c r="E430" s="6"/>
      <c r="F430" s="6"/>
      <c r="G430" s="10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6"/>
      <c r="AA430" s="6"/>
    </row>
    <row r="431" spans="1:27" ht="15.75" customHeight="1" x14ac:dyDescent="0.2">
      <c r="A431" s="6"/>
      <c r="B431" s="6"/>
      <c r="C431" s="6"/>
      <c r="D431" s="6"/>
      <c r="E431" s="6"/>
      <c r="F431" s="6"/>
      <c r="G431" s="10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6"/>
      <c r="AA431" s="6"/>
    </row>
    <row r="432" spans="1:27" ht="15.75" customHeight="1" x14ac:dyDescent="0.2">
      <c r="A432" s="6"/>
      <c r="B432" s="6"/>
      <c r="C432" s="6"/>
      <c r="D432" s="6"/>
      <c r="E432" s="6"/>
      <c r="F432" s="6"/>
      <c r="G432" s="10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6"/>
      <c r="AA432" s="6"/>
    </row>
    <row r="433" spans="1:27" ht="15.75" customHeight="1" x14ac:dyDescent="0.2">
      <c r="A433" s="6"/>
      <c r="B433" s="6"/>
      <c r="C433" s="6"/>
      <c r="D433" s="6"/>
      <c r="E433" s="6"/>
      <c r="F433" s="6"/>
      <c r="G433" s="10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6"/>
      <c r="AA433" s="6"/>
    </row>
    <row r="434" spans="1:27" ht="15.75" customHeight="1" x14ac:dyDescent="0.2">
      <c r="A434" s="6"/>
      <c r="B434" s="6"/>
      <c r="C434" s="6"/>
      <c r="D434" s="6"/>
      <c r="E434" s="6"/>
      <c r="F434" s="6"/>
      <c r="G434" s="10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6"/>
      <c r="AA434" s="6"/>
    </row>
    <row r="435" spans="1:27" ht="15.75" customHeight="1" x14ac:dyDescent="0.2">
      <c r="A435" s="6"/>
      <c r="B435" s="6"/>
      <c r="C435" s="6"/>
      <c r="D435" s="6"/>
      <c r="E435" s="6"/>
      <c r="F435" s="6"/>
      <c r="G435" s="10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6"/>
      <c r="AA435" s="6"/>
    </row>
    <row r="436" spans="1:27" ht="15.75" customHeight="1" x14ac:dyDescent="0.2">
      <c r="A436" s="6"/>
      <c r="B436" s="6"/>
      <c r="C436" s="6"/>
      <c r="D436" s="6"/>
      <c r="E436" s="6"/>
      <c r="F436" s="6"/>
      <c r="G436" s="10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6"/>
      <c r="AA436" s="6"/>
    </row>
    <row r="437" spans="1:27" ht="15.75" customHeight="1" x14ac:dyDescent="0.2">
      <c r="A437" s="6"/>
      <c r="B437" s="6"/>
      <c r="C437" s="6"/>
      <c r="D437" s="6"/>
      <c r="E437" s="6"/>
      <c r="F437" s="6"/>
      <c r="G437" s="10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6"/>
      <c r="AA437" s="6"/>
    </row>
    <row r="438" spans="1:27" ht="15.75" customHeight="1" x14ac:dyDescent="0.2">
      <c r="A438" s="6"/>
      <c r="B438" s="6"/>
      <c r="C438" s="6"/>
      <c r="D438" s="6"/>
      <c r="E438" s="6"/>
      <c r="F438" s="6"/>
      <c r="G438" s="10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6"/>
      <c r="AA438" s="6"/>
    </row>
    <row r="439" spans="1:27" ht="15.75" customHeight="1" x14ac:dyDescent="0.2">
      <c r="A439" s="6"/>
      <c r="B439" s="6"/>
      <c r="C439" s="6"/>
      <c r="D439" s="6"/>
      <c r="E439" s="6"/>
      <c r="F439" s="6"/>
      <c r="G439" s="10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6"/>
      <c r="AA439" s="6"/>
    </row>
    <row r="440" spans="1:27" ht="15.75" customHeight="1" x14ac:dyDescent="0.2">
      <c r="A440" s="6"/>
      <c r="B440" s="6"/>
      <c r="C440" s="6"/>
      <c r="D440" s="6"/>
      <c r="E440" s="6"/>
      <c r="F440" s="6"/>
      <c r="G440" s="10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6"/>
      <c r="AA440" s="6"/>
    </row>
    <row r="441" spans="1:27" ht="15.75" customHeight="1" x14ac:dyDescent="0.2">
      <c r="A441" s="6"/>
      <c r="B441" s="6"/>
      <c r="C441" s="6"/>
      <c r="D441" s="6"/>
      <c r="E441" s="6"/>
      <c r="F441" s="6"/>
      <c r="G441" s="10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6"/>
      <c r="AA441" s="6"/>
    </row>
    <row r="442" spans="1:27" ht="15.75" customHeight="1" x14ac:dyDescent="0.2">
      <c r="A442" s="6"/>
      <c r="B442" s="6"/>
      <c r="C442" s="6"/>
      <c r="D442" s="6"/>
      <c r="E442" s="6"/>
      <c r="F442" s="6"/>
      <c r="G442" s="10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6"/>
      <c r="AA442" s="6"/>
    </row>
    <row r="443" spans="1:27" ht="15.75" customHeight="1" x14ac:dyDescent="0.2">
      <c r="A443" s="6"/>
      <c r="B443" s="6"/>
      <c r="C443" s="6"/>
      <c r="D443" s="6"/>
      <c r="E443" s="6"/>
      <c r="F443" s="6"/>
      <c r="G443" s="10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6"/>
      <c r="AA443" s="6"/>
    </row>
    <row r="444" spans="1:27" ht="15.75" customHeight="1" x14ac:dyDescent="0.2">
      <c r="A444" s="6"/>
      <c r="B444" s="6"/>
      <c r="C444" s="6"/>
      <c r="D444" s="6"/>
      <c r="E444" s="6"/>
      <c r="F444" s="6"/>
      <c r="G444" s="10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6"/>
      <c r="AA444" s="6"/>
    </row>
    <row r="445" spans="1:27" ht="15.75" customHeight="1" x14ac:dyDescent="0.2">
      <c r="A445" s="6"/>
      <c r="B445" s="6"/>
      <c r="C445" s="6"/>
      <c r="D445" s="6"/>
      <c r="E445" s="6"/>
      <c r="F445" s="6"/>
      <c r="G445" s="10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6"/>
      <c r="AA445" s="6"/>
    </row>
    <row r="446" spans="1:27" ht="15.75" customHeight="1" x14ac:dyDescent="0.2">
      <c r="A446" s="6"/>
      <c r="B446" s="6"/>
      <c r="C446" s="6"/>
      <c r="D446" s="6"/>
      <c r="E446" s="6"/>
      <c r="F446" s="6"/>
      <c r="G446" s="10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6"/>
      <c r="AA446" s="6"/>
    </row>
    <row r="447" spans="1:27" ht="15.75" customHeight="1" x14ac:dyDescent="0.2">
      <c r="A447" s="6"/>
      <c r="B447" s="6"/>
      <c r="C447" s="6"/>
      <c r="D447" s="6"/>
      <c r="E447" s="6"/>
      <c r="F447" s="6"/>
      <c r="G447" s="10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6"/>
      <c r="AA447" s="6"/>
    </row>
    <row r="448" spans="1:27" ht="15.75" customHeight="1" x14ac:dyDescent="0.2">
      <c r="A448" s="6"/>
      <c r="B448" s="6"/>
      <c r="C448" s="6"/>
      <c r="D448" s="6"/>
      <c r="E448" s="6"/>
      <c r="F448" s="6"/>
      <c r="G448" s="10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6"/>
      <c r="AA448" s="6"/>
    </row>
    <row r="449" spans="1:27" ht="15.75" customHeight="1" x14ac:dyDescent="0.2">
      <c r="A449" s="6"/>
      <c r="B449" s="6"/>
      <c r="C449" s="6"/>
      <c r="D449" s="6"/>
      <c r="E449" s="6"/>
      <c r="F449" s="6"/>
      <c r="G449" s="10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6"/>
      <c r="AA449" s="6"/>
    </row>
    <row r="450" spans="1:27" ht="15.75" customHeight="1" x14ac:dyDescent="0.2">
      <c r="A450" s="6"/>
      <c r="B450" s="6"/>
      <c r="C450" s="6"/>
      <c r="D450" s="6"/>
      <c r="E450" s="6"/>
      <c r="F450" s="6"/>
      <c r="G450" s="10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6"/>
      <c r="AA450" s="6"/>
    </row>
    <row r="451" spans="1:27" ht="15.75" customHeight="1" x14ac:dyDescent="0.2">
      <c r="A451" s="6"/>
      <c r="B451" s="6"/>
      <c r="C451" s="6"/>
      <c r="D451" s="6"/>
      <c r="E451" s="6"/>
      <c r="F451" s="6"/>
      <c r="G451" s="10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6"/>
      <c r="AA451" s="6"/>
    </row>
    <row r="452" spans="1:27" ht="15.75" customHeight="1" x14ac:dyDescent="0.2">
      <c r="A452" s="6"/>
      <c r="B452" s="6"/>
      <c r="C452" s="6"/>
      <c r="D452" s="6"/>
      <c r="E452" s="6"/>
      <c r="F452" s="6"/>
      <c r="G452" s="10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6"/>
      <c r="AA452" s="6"/>
    </row>
    <row r="453" spans="1:27" ht="15.75" customHeight="1" x14ac:dyDescent="0.2">
      <c r="A453" s="6"/>
      <c r="B453" s="6"/>
      <c r="C453" s="6"/>
      <c r="D453" s="6"/>
      <c r="E453" s="6"/>
      <c r="F453" s="6"/>
      <c r="G453" s="10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6"/>
      <c r="AA453" s="6"/>
    </row>
    <row r="454" spans="1:27" ht="15.75" customHeight="1" x14ac:dyDescent="0.2">
      <c r="A454" s="6"/>
      <c r="B454" s="6"/>
      <c r="C454" s="6"/>
      <c r="D454" s="6"/>
      <c r="E454" s="6"/>
      <c r="F454" s="6"/>
      <c r="G454" s="10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6"/>
      <c r="AA454" s="6"/>
    </row>
    <row r="455" spans="1:27" ht="15.75" customHeight="1" x14ac:dyDescent="0.2">
      <c r="A455" s="6"/>
      <c r="B455" s="6"/>
      <c r="C455" s="6"/>
      <c r="D455" s="6"/>
      <c r="E455" s="6"/>
      <c r="F455" s="6"/>
      <c r="G455" s="10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6"/>
      <c r="AA455" s="6"/>
    </row>
    <row r="456" spans="1:27" ht="15.75" customHeight="1" x14ac:dyDescent="0.2">
      <c r="A456" s="6"/>
      <c r="B456" s="6"/>
      <c r="C456" s="6"/>
      <c r="D456" s="6"/>
      <c r="E456" s="6"/>
      <c r="F456" s="6"/>
      <c r="G456" s="10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6"/>
      <c r="AA456" s="6"/>
    </row>
    <row r="457" spans="1:27" ht="15.75" customHeight="1" x14ac:dyDescent="0.2">
      <c r="A457" s="6"/>
      <c r="B457" s="6"/>
      <c r="C457" s="6"/>
      <c r="D457" s="6"/>
      <c r="E457" s="6"/>
      <c r="F457" s="6"/>
      <c r="G457" s="10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6"/>
      <c r="AA457" s="6"/>
    </row>
    <row r="458" spans="1:27" ht="15.75" customHeight="1" x14ac:dyDescent="0.2">
      <c r="A458" s="6"/>
      <c r="B458" s="6"/>
      <c r="C458" s="6"/>
      <c r="D458" s="6"/>
      <c r="E458" s="6"/>
      <c r="F458" s="6"/>
      <c r="G458" s="10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6"/>
      <c r="AA458" s="6"/>
    </row>
    <row r="459" spans="1:27" ht="15.75" customHeight="1" x14ac:dyDescent="0.2">
      <c r="A459" s="6"/>
      <c r="B459" s="6"/>
      <c r="C459" s="6"/>
      <c r="D459" s="6"/>
      <c r="E459" s="6"/>
      <c r="F459" s="6"/>
      <c r="G459" s="10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6"/>
      <c r="AA459" s="6"/>
    </row>
    <row r="460" spans="1:27" ht="15.75" customHeight="1" x14ac:dyDescent="0.2">
      <c r="A460" s="6"/>
      <c r="B460" s="6"/>
      <c r="C460" s="6"/>
      <c r="D460" s="6"/>
      <c r="E460" s="6"/>
      <c r="F460" s="6"/>
      <c r="G460" s="10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6"/>
      <c r="AA460" s="6"/>
    </row>
    <row r="461" spans="1:27" ht="15.75" customHeight="1" x14ac:dyDescent="0.2">
      <c r="A461" s="6"/>
      <c r="B461" s="6"/>
      <c r="C461" s="6"/>
      <c r="D461" s="6"/>
      <c r="E461" s="6"/>
      <c r="F461" s="6"/>
      <c r="G461" s="10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6"/>
      <c r="AA461" s="6"/>
    </row>
    <row r="462" spans="1:27" ht="15.75" customHeight="1" x14ac:dyDescent="0.2">
      <c r="A462" s="6"/>
      <c r="B462" s="6"/>
      <c r="C462" s="6"/>
      <c r="D462" s="6"/>
      <c r="E462" s="6"/>
      <c r="F462" s="6"/>
      <c r="G462" s="10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6"/>
      <c r="AA462" s="6"/>
    </row>
    <row r="463" spans="1:27" ht="15.75" customHeight="1" x14ac:dyDescent="0.2">
      <c r="A463" s="6"/>
      <c r="B463" s="6"/>
      <c r="C463" s="6"/>
      <c r="D463" s="6"/>
      <c r="E463" s="6"/>
      <c r="F463" s="6"/>
      <c r="G463" s="10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6"/>
      <c r="AA463" s="6"/>
    </row>
    <row r="464" spans="1:27" ht="15.75" customHeight="1" x14ac:dyDescent="0.2">
      <c r="A464" s="6"/>
      <c r="B464" s="6"/>
      <c r="C464" s="6"/>
      <c r="D464" s="6"/>
      <c r="E464" s="6"/>
      <c r="F464" s="6"/>
      <c r="G464" s="10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6"/>
      <c r="AA464" s="6"/>
    </row>
    <row r="465" spans="1:27" ht="15.75" customHeight="1" x14ac:dyDescent="0.2">
      <c r="A465" s="6"/>
      <c r="B465" s="6"/>
      <c r="C465" s="6"/>
      <c r="D465" s="6"/>
      <c r="E465" s="6"/>
      <c r="F465" s="6"/>
      <c r="G465" s="10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6"/>
      <c r="AA465" s="6"/>
    </row>
    <row r="466" spans="1:27" ht="15.75" customHeight="1" x14ac:dyDescent="0.2">
      <c r="A466" s="6"/>
      <c r="B466" s="6"/>
      <c r="C466" s="6"/>
      <c r="D466" s="6"/>
      <c r="E466" s="6"/>
      <c r="F466" s="6"/>
      <c r="G466" s="10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6"/>
      <c r="AA466" s="6"/>
    </row>
    <row r="467" spans="1:27" ht="15.75" customHeight="1" x14ac:dyDescent="0.2">
      <c r="A467" s="6"/>
      <c r="B467" s="6"/>
      <c r="C467" s="6"/>
      <c r="D467" s="6"/>
      <c r="E467" s="6"/>
      <c r="F467" s="6"/>
      <c r="G467" s="10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6"/>
      <c r="AA467" s="6"/>
    </row>
    <row r="468" spans="1:27" ht="15.75" customHeight="1" x14ac:dyDescent="0.2">
      <c r="A468" s="6"/>
      <c r="B468" s="6"/>
      <c r="C468" s="6"/>
      <c r="D468" s="6"/>
      <c r="E468" s="6"/>
      <c r="F468" s="6"/>
      <c r="G468" s="10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6"/>
      <c r="AA468" s="6"/>
    </row>
    <row r="469" spans="1:27" ht="15.75" customHeight="1" x14ac:dyDescent="0.2">
      <c r="A469" s="6"/>
      <c r="B469" s="6"/>
      <c r="C469" s="6"/>
      <c r="D469" s="6"/>
      <c r="E469" s="6"/>
      <c r="F469" s="6"/>
      <c r="G469" s="10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6"/>
      <c r="AA469" s="6"/>
    </row>
    <row r="470" spans="1:27" ht="15.75" customHeight="1" x14ac:dyDescent="0.2">
      <c r="A470" s="6"/>
      <c r="B470" s="6"/>
      <c r="C470" s="6"/>
      <c r="D470" s="6"/>
      <c r="E470" s="6"/>
      <c r="F470" s="6"/>
      <c r="G470" s="10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6"/>
      <c r="AA470" s="6"/>
    </row>
    <row r="471" spans="1:27" ht="15.75" customHeight="1" x14ac:dyDescent="0.2">
      <c r="A471" s="6"/>
      <c r="B471" s="6"/>
      <c r="C471" s="6"/>
      <c r="D471" s="6"/>
      <c r="E471" s="6"/>
      <c r="F471" s="6"/>
      <c r="G471" s="10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6"/>
      <c r="AA471" s="6"/>
    </row>
    <row r="472" spans="1:27" ht="15.75" customHeight="1" x14ac:dyDescent="0.2">
      <c r="A472" s="6"/>
      <c r="B472" s="6"/>
      <c r="C472" s="6"/>
      <c r="D472" s="6"/>
      <c r="E472" s="6"/>
      <c r="F472" s="6"/>
      <c r="G472" s="10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6"/>
      <c r="AA472" s="6"/>
    </row>
    <row r="473" spans="1:27" ht="15.75" customHeight="1" x14ac:dyDescent="0.2">
      <c r="A473" s="6"/>
      <c r="B473" s="6"/>
      <c r="C473" s="6"/>
      <c r="D473" s="6"/>
      <c r="E473" s="6"/>
      <c r="F473" s="6"/>
      <c r="G473" s="10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6"/>
      <c r="AA473" s="6"/>
    </row>
    <row r="474" spans="1:27" ht="15.75" customHeight="1" x14ac:dyDescent="0.2">
      <c r="A474" s="6"/>
      <c r="B474" s="6"/>
      <c r="C474" s="6"/>
      <c r="D474" s="6"/>
      <c r="E474" s="6"/>
      <c r="F474" s="6"/>
      <c r="G474" s="10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6"/>
      <c r="AA474" s="6"/>
    </row>
    <row r="475" spans="1:27" ht="15.75" customHeight="1" x14ac:dyDescent="0.2">
      <c r="A475" s="6"/>
      <c r="B475" s="6"/>
      <c r="C475" s="6"/>
      <c r="D475" s="6"/>
      <c r="E475" s="6"/>
      <c r="F475" s="6"/>
      <c r="G475" s="10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6"/>
      <c r="AA475" s="6"/>
    </row>
    <row r="476" spans="1:27" ht="15.75" customHeight="1" x14ac:dyDescent="0.2">
      <c r="A476" s="6"/>
      <c r="B476" s="6"/>
      <c r="C476" s="6"/>
      <c r="D476" s="6"/>
      <c r="E476" s="6"/>
      <c r="F476" s="6"/>
      <c r="G476" s="10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6"/>
      <c r="AA476" s="6"/>
    </row>
    <row r="477" spans="1:27" ht="15.75" customHeight="1" x14ac:dyDescent="0.2">
      <c r="A477" s="6"/>
      <c r="B477" s="6"/>
      <c r="C477" s="6"/>
      <c r="D477" s="6"/>
      <c r="E477" s="6"/>
      <c r="F477" s="6"/>
      <c r="G477" s="10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6"/>
      <c r="AA477" s="6"/>
    </row>
    <row r="478" spans="1:27" ht="15.75" customHeight="1" x14ac:dyDescent="0.2">
      <c r="A478" s="6"/>
      <c r="B478" s="6"/>
      <c r="C478" s="6"/>
      <c r="D478" s="6"/>
      <c r="E478" s="6"/>
      <c r="F478" s="6"/>
      <c r="G478" s="10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6"/>
      <c r="AA478" s="6"/>
    </row>
    <row r="479" spans="1:27" ht="15.75" customHeight="1" x14ac:dyDescent="0.2">
      <c r="A479" s="6"/>
      <c r="B479" s="6"/>
      <c r="C479" s="6"/>
      <c r="D479" s="6"/>
      <c r="E479" s="6"/>
      <c r="F479" s="6"/>
      <c r="G479" s="10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6"/>
      <c r="AA479" s="6"/>
    </row>
    <row r="480" spans="1:27" ht="15.75" customHeight="1" x14ac:dyDescent="0.2">
      <c r="A480" s="6"/>
      <c r="B480" s="6"/>
      <c r="C480" s="6"/>
      <c r="D480" s="6"/>
      <c r="E480" s="6"/>
      <c r="F480" s="6"/>
      <c r="G480" s="10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6"/>
      <c r="AA480" s="6"/>
    </row>
    <row r="481" spans="1:27" ht="15.75" customHeight="1" x14ac:dyDescent="0.2">
      <c r="A481" s="6"/>
      <c r="B481" s="6"/>
      <c r="C481" s="6"/>
      <c r="D481" s="6"/>
      <c r="E481" s="6"/>
      <c r="F481" s="6"/>
      <c r="G481" s="10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6"/>
      <c r="AA481" s="6"/>
    </row>
    <row r="482" spans="1:27" ht="15.75" customHeight="1" x14ac:dyDescent="0.2">
      <c r="A482" s="6"/>
      <c r="B482" s="6"/>
      <c r="C482" s="6"/>
      <c r="D482" s="6"/>
      <c r="E482" s="6"/>
      <c r="F482" s="6"/>
      <c r="G482" s="10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6"/>
      <c r="AA482" s="6"/>
    </row>
    <row r="483" spans="1:27" ht="15.75" customHeight="1" x14ac:dyDescent="0.2">
      <c r="A483" s="6"/>
      <c r="B483" s="6"/>
      <c r="C483" s="6"/>
      <c r="D483" s="6"/>
      <c r="E483" s="6"/>
      <c r="F483" s="6"/>
      <c r="G483" s="10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6"/>
      <c r="AA483" s="6"/>
    </row>
    <row r="484" spans="1:27" ht="15.75" customHeight="1" x14ac:dyDescent="0.2">
      <c r="A484" s="6"/>
      <c r="B484" s="6"/>
      <c r="C484" s="6"/>
      <c r="D484" s="6"/>
      <c r="E484" s="6"/>
      <c r="F484" s="6"/>
      <c r="G484" s="10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6"/>
      <c r="AA484" s="6"/>
    </row>
    <row r="485" spans="1:27" ht="15.75" customHeight="1" x14ac:dyDescent="0.2">
      <c r="A485" s="6"/>
      <c r="B485" s="6"/>
      <c r="C485" s="6"/>
      <c r="D485" s="6"/>
      <c r="E485" s="6"/>
      <c r="F485" s="6"/>
      <c r="G485" s="10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6"/>
      <c r="AA485" s="6"/>
    </row>
    <row r="486" spans="1:27" ht="15.75" customHeight="1" x14ac:dyDescent="0.2">
      <c r="A486" s="6"/>
      <c r="B486" s="6"/>
      <c r="C486" s="6"/>
      <c r="D486" s="6"/>
      <c r="E486" s="6"/>
      <c r="F486" s="6"/>
      <c r="G486" s="10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6"/>
      <c r="AA486" s="6"/>
    </row>
    <row r="487" spans="1:27" ht="15.75" customHeight="1" x14ac:dyDescent="0.2">
      <c r="A487" s="6"/>
      <c r="B487" s="6"/>
      <c r="C487" s="6"/>
      <c r="D487" s="6"/>
      <c r="E487" s="6"/>
      <c r="F487" s="6"/>
      <c r="G487" s="10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6"/>
      <c r="AA487" s="6"/>
    </row>
    <row r="488" spans="1:27" ht="15.75" customHeight="1" x14ac:dyDescent="0.2">
      <c r="A488" s="6"/>
      <c r="B488" s="6"/>
      <c r="C488" s="6"/>
      <c r="D488" s="6"/>
      <c r="E488" s="6"/>
      <c r="F488" s="6"/>
      <c r="G488" s="10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6"/>
      <c r="AA488" s="6"/>
    </row>
    <row r="489" spans="1:27" ht="15.75" customHeight="1" x14ac:dyDescent="0.2">
      <c r="A489" s="6"/>
      <c r="B489" s="6"/>
      <c r="C489" s="6"/>
      <c r="D489" s="6"/>
      <c r="E489" s="6"/>
      <c r="F489" s="6"/>
      <c r="G489" s="10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6"/>
      <c r="AA489" s="6"/>
    </row>
    <row r="490" spans="1:27" ht="15.75" customHeight="1" x14ac:dyDescent="0.2">
      <c r="A490" s="6"/>
      <c r="B490" s="6"/>
      <c r="C490" s="6"/>
      <c r="D490" s="6"/>
      <c r="E490" s="6"/>
      <c r="F490" s="6"/>
      <c r="G490" s="10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6"/>
      <c r="AA490" s="6"/>
    </row>
    <row r="491" spans="1:27" ht="15.75" customHeight="1" x14ac:dyDescent="0.2">
      <c r="A491" s="6"/>
      <c r="B491" s="6"/>
      <c r="C491" s="6"/>
      <c r="D491" s="6"/>
      <c r="E491" s="6"/>
      <c r="F491" s="6"/>
      <c r="G491" s="10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6"/>
      <c r="AA491" s="6"/>
    </row>
    <row r="492" spans="1:27" ht="15.75" customHeight="1" x14ac:dyDescent="0.2">
      <c r="A492" s="6"/>
      <c r="B492" s="6"/>
      <c r="C492" s="6"/>
      <c r="D492" s="6"/>
      <c r="E492" s="6"/>
      <c r="F492" s="6"/>
      <c r="G492" s="10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6"/>
      <c r="AA492" s="6"/>
    </row>
    <row r="493" spans="1:27" ht="15.75" customHeight="1" x14ac:dyDescent="0.2">
      <c r="A493" s="6"/>
      <c r="B493" s="6"/>
      <c r="C493" s="6"/>
      <c r="D493" s="6"/>
      <c r="E493" s="6"/>
      <c r="F493" s="6"/>
      <c r="G493" s="10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6"/>
      <c r="AA493" s="6"/>
    </row>
    <row r="494" spans="1:27" ht="15.75" customHeight="1" x14ac:dyDescent="0.2">
      <c r="A494" s="6"/>
      <c r="B494" s="6"/>
      <c r="C494" s="6"/>
      <c r="D494" s="6"/>
      <c r="E494" s="6"/>
      <c r="F494" s="6"/>
      <c r="G494" s="10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6"/>
      <c r="AA494" s="6"/>
    </row>
    <row r="495" spans="1:27" ht="15.75" customHeight="1" x14ac:dyDescent="0.2">
      <c r="A495" s="6"/>
      <c r="B495" s="6"/>
      <c r="C495" s="6"/>
      <c r="D495" s="6"/>
      <c r="E495" s="6"/>
      <c r="F495" s="6"/>
      <c r="G495" s="10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6"/>
      <c r="AA495" s="6"/>
    </row>
    <row r="496" spans="1:27" ht="15.75" customHeight="1" x14ac:dyDescent="0.2">
      <c r="A496" s="6"/>
      <c r="B496" s="6"/>
      <c r="C496" s="6"/>
      <c r="D496" s="6"/>
      <c r="E496" s="6"/>
      <c r="F496" s="6"/>
      <c r="G496" s="10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6"/>
      <c r="AA496" s="6"/>
    </row>
    <row r="497" spans="1:27" ht="15.75" customHeight="1" x14ac:dyDescent="0.2">
      <c r="A497" s="6"/>
      <c r="B497" s="6"/>
      <c r="C497" s="6"/>
      <c r="D497" s="6"/>
      <c r="E497" s="6"/>
      <c r="F497" s="6"/>
      <c r="G497" s="10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6"/>
      <c r="AA497" s="6"/>
    </row>
    <row r="498" spans="1:27" ht="15.75" customHeight="1" x14ac:dyDescent="0.2">
      <c r="A498" s="6"/>
      <c r="B498" s="6"/>
      <c r="C498" s="6"/>
      <c r="D498" s="6"/>
      <c r="E498" s="6"/>
      <c r="F498" s="6"/>
      <c r="G498" s="10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6"/>
      <c r="AA498" s="6"/>
    </row>
    <row r="499" spans="1:27" ht="15.75" customHeight="1" x14ac:dyDescent="0.2">
      <c r="A499" s="6"/>
      <c r="B499" s="6"/>
      <c r="C499" s="6"/>
      <c r="D499" s="6"/>
      <c r="E499" s="6"/>
      <c r="F499" s="6"/>
      <c r="G499" s="10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6"/>
      <c r="AA499" s="6"/>
    </row>
    <row r="500" spans="1:27" ht="15.75" customHeight="1" x14ac:dyDescent="0.2">
      <c r="A500" s="6"/>
      <c r="B500" s="6"/>
      <c r="C500" s="6"/>
      <c r="D500" s="6"/>
      <c r="E500" s="6"/>
      <c r="F500" s="6"/>
      <c r="G500" s="10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6"/>
      <c r="AA500" s="6"/>
    </row>
    <row r="501" spans="1:27" ht="15.75" customHeight="1" x14ac:dyDescent="0.2">
      <c r="A501" s="6"/>
      <c r="B501" s="6"/>
      <c r="C501" s="6"/>
      <c r="D501" s="6"/>
      <c r="E501" s="6"/>
      <c r="F501" s="6"/>
      <c r="G501" s="10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6"/>
      <c r="AA501" s="6"/>
    </row>
    <row r="502" spans="1:27" ht="15.75" customHeight="1" x14ac:dyDescent="0.2">
      <c r="A502" s="6"/>
      <c r="B502" s="6"/>
      <c r="C502" s="6"/>
      <c r="D502" s="6"/>
      <c r="E502" s="6"/>
      <c r="F502" s="6"/>
      <c r="G502" s="10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6"/>
      <c r="AA502" s="6"/>
    </row>
    <row r="503" spans="1:27" ht="15.75" customHeight="1" x14ac:dyDescent="0.2">
      <c r="A503" s="6"/>
      <c r="B503" s="6"/>
      <c r="C503" s="6"/>
      <c r="D503" s="6"/>
      <c r="E503" s="6"/>
      <c r="F503" s="6"/>
      <c r="G503" s="10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6"/>
      <c r="AA503" s="6"/>
    </row>
    <row r="504" spans="1:27" ht="15.75" customHeight="1" x14ac:dyDescent="0.2">
      <c r="A504" s="6"/>
      <c r="B504" s="6"/>
      <c r="C504" s="6"/>
      <c r="D504" s="6"/>
      <c r="E504" s="6"/>
      <c r="F504" s="6"/>
      <c r="G504" s="10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6"/>
      <c r="AA504" s="6"/>
    </row>
    <row r="505" spans="1:27" ht="15.75" customHeight="1" x14ac:dyDescent="0.2">
      <c r="A505" s="6"/>
      <c r="B505" s="6"/>
      <c r="C505" s="6"/>
      <c r="D505" s="6"/>
      <c r="E505" s="6"/>
      <c r="F505" s="6"/>
      <c r="G505" s="10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6"/>
      <c r="AA505" s="6"/>
    </row>
    <row r="506" spans="1:27" ht="15.75" customHeight="1" x14ac:dyDescent="0.2">
      <c r="A506" s="6"/>
      <c r="B506" s="6"/>
      <c r="C506" s="6"/>
      <c r="D506" s="6"/>
      <c r="E506" s="6"/>
      <c r="F506" s="6"/>
      <c r="G506" s="10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6"/>
      <c r="AA506" s="6"/>
    </row>
    <row r="507" spans="1:27" ht="15.75" customHeight="1" x14ac:dyDescent="0.2">
      <c r="A507" s="6"/>
      <c r="B507" s="6"/>
      <c r="C507" s="6"/>
      <c r="D507" s="6"/>
      <c r="E507" s="6"/>
      <c r="F507" s="6"/>
      <c r="G507" s="10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6"/>
      <c r="AA507" s="6"/>
    </row>
    <row r="508" spans="1:27" ht="15.75" customHeight="1" x14ac:dyDescent="0.2">
      <c r="A508" s="6"/>
      <c r="B508" s="6"/>
      <c r="C508" s="6"/>
      <c r="D508" s="6"/>
      <c r="E508" s="6"/>
      <c r="F508" s="6"/>
      <c r="G508" s="10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6"/>
      <c r="AA508" s="6"/>
    </row>
    <row r="509" spans="1:27" ht="15.75" customHeight="1" x14ac:dyDescent="0.2">
      <c r="A509" s="6"/>
      <c r="B509" s="6"/>
      <c r="C509" s="6"/>
      <c r="D509" s="6"/>
      <c r="E509" s="6"/>
      <c r="F509" s="6"/>
      <c r="G509" s="10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6"/>
      <c r="AA509" s="6"/>
    </row>
    <row r="510" spans="1:27" ht="15.75" customHeight="1" x14ac:dyDescent="0.2">
      <c r="A510" s="6"/>
      <c r="B510" s="6"/>
      <c r="C510" s="6"/>
      <c r="D510" s="6"/>
      <c r="E510" s="6"/>
      <c r="F510" s="6"/>
      <c r="G510" s="10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6"/>
      <c r="AA510" s="6"/>
    </row>
    <row r="511" spans="1:27" ht="15.75" customHeight="1" x14ac:dyDescent="0.2">
      <c r="A511" s="6"/>
      <c r="B511" s="6"/>
      <c r="C511" s="6"/>
      <c r="D511" s="6"/>
      <c r="E511" s="6"/>
      <c r="F511" s="6"/>
      <c r="G511" s="10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6"/>
      <c r="AA511" s="6"/>
    </row>
    <row r="512" spans="1:27" ht="15.75" customHeight="1" x14ac:dyDescent="0.2">
      <c r="A512" s="6"/>
      <c r="B512" s="6"/>
      <c r="C512" s="6"/>
      <c r="D512" s="6"/>
      <c r="E512" s="6"/>
      <c r="F512" s="6"/>
      <c r="G512" s="10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6"/>
      <c r="AA512" s="6"/>
    </row>
    <row r="513" spans="1:27" ht="15.75" customHeight="1" x14ac:dyDescent="0.2">
      <c r="A513" s="6"/>
      <c r="B513" s="6"/>
      <c r="C513" s="6"/>
      <c r="D513" s="6"/>
      <c r="E513" s="6"/>
      <c r="F513" s="6"/>
      <c r="G513" s="10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6"/>
      <c r="AA513" s="6"/>
    </row>
    <row r="514" spans="1:27" ht="15.75" customHeight="1" x14ac:dyDescent="0.2">
      <c r="A514" s="6"/>
      <c r="B514" s="6"/>
      <c r="C514" s="6"/>
      <c r="D514" s="6"/>
      <c r="E514" s="6"/>
      <c r="F514" s="6"/>
      <c r="G514" s="10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6"/>
      <c r="AA514" s="6"/>
    </row>
    <row r="515" spans="1:27" ht="15.75" customHeight="1" x14ac:dyDescent="0.2">
      <c r="A515" s="6"/>
      <c r="B515" s="6"/>
      <c r="C515" s="6"/>
      <c r="D515" s="6"/>
      <c r="E515" s="6"/>
      <c r="F515" s="6"/>
      <c r="G515" s="10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6"/>
      <c r="AA515" s="6"/>
    </row>
    <row r="516" spans="1:27" ht="15.75" customHeight="1" x14ac:dyDescent="0.2">
      <c r="A516" s="6"/>
      <c r="B516" s="6"/>
      <c r="C516" s="6"/>
      <c r="D516" s="6"/>
      <c r="E516" s="6"/>
      <c r="F516" s="6"/>
      <c r="G516" s="10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6"/>
      <c r="AA516" s="6"/>
    </row>
    <row r="517" spans="1:27" ht="15.75" customHeight="1" x14ac:dyDescent="0.2">
      <c r="A517" s="6"/>
      <c r="B517" s="6"/>
      <c r="C517" s="6"/>
      <c r="D517" s="6"/>
      <c r="E517" s="6"/>
      <c r="F517" s="6"/>
      <c r="G517" s="10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6"/>
      <c r="AA517" s="6"/>
    </row>
    <row r="518" spans="1:27" ht="15.75" customHeight="1" x14ac:dyDescent="0.2">
      <c r="A518" s="6"/>
      <c r="B518" s="6"/>
      <c r="C518" s="6"/>
      <c r="D518" s="6"/>
      <c r="E518" s="6"/>
      <c r="F518" s="6"/>
      <c r="G518" s="10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6"/>
      <c r="AA518" s="6"/>
    </row>
    <row r="519" spans="1:27" ht="15.75" customHeight="1" x14ac:dyDescent="0.2">
      <c r="A519" s="6"/>
      <c r="B519" s="6"/>
      <c r="C519" s="6"/>
      <c r="D519" s="6"/>
      <c r="E519" s="6"/>
      <c r="F519" s="6"/>
      <c r="G519" s="10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6"/>
      <c r="AA519" s="6"/>
    </row>
    <row r="520" spans="1:27" ht="15.75" customHeight="1" x14ac:dyDescent="0.2">
      <c r="A520" s="6"/>
      <c r="B520" s="6"/>
      <c r="C520" s="6"/>
      <c r="D520" s="6"/>
      <c r="E520" s="6"/>
      <c r="F520" s="6"/>
      <c r="G520" s="10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6"/>
      <c r="AA520" s="6"/>
    </row>
    <row r="521" spans="1:27" ht="15.75" customHeight="1" x14ac:dyDescent="0.2">
      <c r="A521" s="6"/>
      <c r="B521" s="6"/>
      <c r="C521" s="6"/>
      <c r="D521" s="6"/>
      <c r="E521" s="6"/>
      <c r="F521" s="6"/>
      <c r="G521" s="10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6"/>
      <c r="AA521" s="6"/>
    </row>
    <row r="522" spans="1:27" ht="15.75" customHeight="1" x14ac:dyDescent="0.2">
      <c r="A522" s="6"/>
      <c r="B522" s="6"/>
      <c r="C522" s="6"/>
      <c r="D522" s="6"/>
      <c r="E522" s="6"/>
      <c r="F522" s="6"/>
      <c r="G522" s="10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6"/>
      <c r="AA522" s="6"/>
    </row>
    <row r="523" spans="1:27" ht="15.75" customHeight="1" x14ac:dyDescent="0.2">
      <c r="A523" s="6"/>
      <c r="B523" s="6"/>
      <c r="C523" s="6"/>
      <c r="D523" s="6"/>
      <c r="E523" s="6"/>
      <c r="F523" s="6"/>
      <c r="G523" s="10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6"/>
      <c r="AA523" s="6"/>
    </row>
    <row r="524" spans="1:27" ht="15.75" customHeight="1" x14ac:dyDescent="0.2">
      <c r="A524" s="6"/>
      <c r="B524" s="6"/>
      <c r="C524" s="6"/>
      <c r="D524" s="6"/>
      <c r="E524" s="6"/>
      <c r="F524" s="6"/>
      <c r="G524" s="10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6"/>
      <c r="AA524" s="6"/>
    </row>
    <row r="525" spans="1:27" ht="15.75" customHeight="1" x14ac:dyDescent="0.2">
      <c r="A525" s="6"/>
      <c r="B525" s="6"/>
      <c r="C525" s="6"/>
      <c r="D525" s="6"/>
      <c r="E525" s="6"/>
      <c r="F525" s="6"/>
      <c r="G525" s="10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6"/>
      <c r="AA525" s="6"/>
    </row>
    <row r="526" spans="1:27" ht="15.75" customHeight="1" x14ac:dyDescent="0.2">
      <c r="A526" s="6"/>
      <c r="B526" s="6"/>
      <c r="C526" s="6"/>
      <c r="D526" s="6"/>
      <c r="E526" s="6"/>
      <c r="F526" s="6"/>
      <c r="G526" s="10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6"/>
      <c r="AA526" s="6"/>
    </row>
    <row r="527" spans="1:27" ht="15.75" customHeight="1" x14ac:dyDescent="0.2">
      <c r="A527" s="6"/>
      <c r="B527" s="6"/>
      <c r="C527" s="6"/>
      <c r="D527" s="6"/>
      <c r="E527" s="6"/>
      <c r="F527" s="6"/>
      <c r="G527" s="10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6"/>
      <c r="AA527" s="6"/>
    </row>
    <row r="528" spans="1:27" ht="15.75" customHeight="1" x14ac:dyDescent="0.2">
      <c r="A528" s="6"/>
      <c r="B528" s="6"/>
      <c r="C528" s="6"/>
      <c r="D528" s="6"/>
      <c r="E528" s="6"/>
      <c r="F528" s="6"/>
      <c r="G528" s="10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6"/>
      <c r="AA528" s="6"/>
    </row>
    <row r="529" spans="1:27" ht="15.75" customHeight="1" x14ac:dyDescent="0.2">
      <c r="A529" s="6"/>
      <c r="B529" s="6"/>
      <c r="C529" s="6"/>
      <c r="D529" s="6"/>
      <c r="E529" s="6"/>
      <c r="F529" s="6"/>
      <c r="G529" s="10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6"/>
      <c r="AA529" s="6"/>
    </row>
    <row r="530" spans="1:27" ht="15.75" customHeight="1" x14ac:dyDescent="0.2">
      <c r="A530" s="6"/>
      <c r="B530" s="6"/>
      <c r="C530" s="6"/>
      <c r="D530" s="6"/>
      <c r="E530" s="6"/>
      <c r="F530" s="6"/>
      <c r="G530" s="10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6"/>
      <c r="AA530" s="6"/>
    </row>
    <row r="531" spans="1:27" ht="15.75" customHeight="1" x14ac:dyDescent="0.2">
      <c r="A531" s="6"/>
      <c r="B531" s="6"/>
      <c r="C531" s="6"/>
      <c r="D531" s="6"/>
      <c r="E531" s="6"/>
      <c r="F531" s="6"/>
      <c r="G531" s="10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6"/>
      <c r="AA531" s="6"/>
    </row>
    <row r="532" spans="1:27" ht="15.75" customHeight="1" x14ac:dyDescent="0.2">
      <c r="A532" s="6"/>
      <c r="B532" s="6"/>
      <c r="C532" s="6"/>
      <c r="D532" s="6"/>
      <c r="E532" s="6"/>
      <c r="F532" s="6"/>
      <c r="G532" s="10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6"/>
      <c r="AA532" s="6"/>
    </row>
    <row r="533" spans="1:27" ht="15.75" customHeight="1" x14ac:dyDescent="0.2">
      <c r="A533" s="6"/>
      <c r="B533" s="6"/>
      <c r="C533" s="6"/>
      <c r="D533" s="6"/>
      <c r="E533" s="6"/>
      <c r="F533" s="6"/>
      <c r="G533" s="10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6"/>
      <c r="AA533" s="6"/>
    </row>
    <row r="534" spans="1:27" ht="15.75" customHeight="1" x14ac:dyDescent="0.2">
      <c r="A534" s="6"/>
      <c r="B534" s="6"/>
      <c r="C534" s="6"/>
      <c r="D534" s="6"/>
      <c r="E534" s="6"/>
      <c r="F534" s="6"/>
      <c r="G534" s="10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6"/>
      <c r="AA534" s="6"/>
    </row>
    <row r="535" spans="1:27" ht="15.75" customHeight="1" x14ac:dyDescent="0.2">
      <c r="A535" s="6"/>
      <c r="B535" s="6"/>
      <c r="C535" s="6"/>
      <c r="D535" s="6"/>
      <c r="E535" s="6"/>
      <c r="F535" s="6"/>
      <c r="G535" s="10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6"/>
      <c r="AA535" s="6"/>
    </row>
    <row r="536" spans="1:27" ht="15.75" customHeight="1" x14ac:dyDescent="0.2">
      <c r="A536" s="6"/>
      <c r="B536" s="6"/>
      <c r="C536" s="6"/>
      <c r="D536" s="6"/>
      <c r="E536" s="6"/>
      <c r="F536" s="6"/>
      <c r="G536" s="10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6"/>
      <c r="AA536" s="6"/>
    </row>
    <row r="537" spans="1:27" ht="15.75" customHeight="1" x14ac:dyDescent="0.2">
      <c r="A537" s="6"/>
      <c r="B537" s="6"/>
      <c r="C537" s="6"/>
      <c r="D537" s="6"/>
      <c r="E537" s="6"/>
      <c r="F537" s="6"/>
      <c r="G537" s="10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6"/>
      <c r="AA537" s="6"/>
    </row>
    <row r="538" spans="1:27" ht="15.75" customHeight="1" x14ac:dyDescent="0.2">
      <c r="A538" s="6"/>
      <c r="B538" s="6"/>
      <c r="C538" s="6"/>
      <c r="D538" s="6"/>
      <c r="E538" s="6"/>
      <c r="F538" s="6"/>
      <c r="G538" s="10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6"/>
      <c r="AA538" s="6"/>
    </row>
    <row r="539" spans="1:27" ht="15.75" customHeight="1" x14ac:dyDescent="0.2">
      <c r="A539" s="6"/>
      <c r="B539" s="6"/>
      <c r="C539" s="6"/>
      <c r="D539" s="6"/>
      <c r="E539" s="6"/>
      <c r="F539" s="6"/>
      <c r="G539" s="10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6"/>
      <c r="AA539" s="6"/>
    </row>
    <row r="540" spans="1:27" ht="15.75" customHeight="1" x14ac:dyDescent="0.2">
      <c r="A540" s="6"/>
      <c r="B540" s="6"/>
      <c r="C540" s="6"/>
      <c r="D540" s="6"/>
      <c r="E540" s="6"/>
      <c r="F540" s="6"/>
      <c r="G540" s="10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6"/>
      <c r="AA540" s="6"/>
    </row>
    <row r="541" spans="1:27" ht="15.75" customHeight="1" x14ac:dyDescent="0.2">
      <c r="A541" s="6"/>
      <c r="B541" s="6"/>
      <c r="C541" s="6"/>
      <c r="D541" s="6"/>
      <c r="E541" s="6"/>
      <c r="F541" s="6"/>
      <c r="G541" s="10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6"/>
      <c r="AA541" s="6"/>
    </row>
    <row r="542" spans="1:27" ht="15.75" customHeight="1" x14ac:dyDescent="0.2">
      <c r="A542" s="6"/>
      <c r="B542" s="6"/>
      <c r="C542" s="6"/>
      <c r="D542" s="6"/>
      <c r="E542" s="6"/>
      <c r="F542" s="6"/>
      <c r="G542" s="10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6"/>
      <c r="AA542" s="6"/>
    </row>
    <row r="543" spans="1:27" ht="15.75" customHeight="1" x14ac:dyDescent="0.2">
      <c r="A543" s="6"/>
      <c r="B543" s="6"/>
      <c r="C543" s="6"/>
      <c r="D543" s="6"/>
      <c r="E543" s="6"/>
      <c r="F543" s="6"/>
      <c r="G543" s="10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6"/>
      <c r="AA543" s="6"/>
    </row>
    <row r="544" spans="1:27" ht="15.75" customHeight="1" x14ac:dyDescent="0.2">
      <c r="A544" s="6"/>
      <c r="B544" s="6"/>
      <c r="C544" s="6"/>
      <c r="D544" s="6"/>
      <c r="E544" s="6"/>
      <c r="F544" s="6"/>
      <c r="G544" s="10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6"/>
      <c r="AA544" s="6"/>
    </row>
    <row r="545" spans="1:27" ht="15.75" customHeight="1" x14ac:dyDescent="0.2">
      <c r="A545" s="6"/>
      <c r="B545" s="6"/>
      <c r="C545" s="6"/>
      <c r="D545" s="6"/>
      <c r="E545" s="6"/>
      <c r="F545" s="6"/>
      <c r="G545" s="10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6"/>
      <c r="AA545" s="6"/>
    </row>
    <row r="546" spans="1:27" ht="15.75" customHeight="1" x14ac:dyDescent="0.2">
      <c r="A546" s="6"/>
      <c r="B546" s="6"/>
      <c r="C546" s="6"/>
      <c r="D546" s="6"/>
      <c r="E546" s="6"/>
      <c r="F546" s="6"/>
      <c r="G546" s="10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6"/>
      <c r="AA546" s="6"/>
    </row>
    <row r="547" spans="1:27" ht="15.75" customHeight="1" x14ac:dyDescent="0.2">
      <c r="A547" s="6"/>
      <c r="B547" s="6"/>
      <c r="C547" s="6"/>
      <c r="D547" s="6"/>
      <c r="E547" s="6"/>
      <c r="F547" s="6"/>
      <c r="G547" s="10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6"/>
      <c r="AA547" s="6"/>
    </row>
    <row r="548" spans="1:27" ht="15.75" customHeight="1" x14ac:dyDescent="0.2">
      <c r="A548" s="6"/>
      <c r="B548" s="6"/>
      <c r="C548" s="6"/>
      <c r="D548" s="6"/>
      <c r="E548" s="6"/>
      <c r="F548" s="6"/>
      <c r="G548" s="10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6"/>
      <c r="AA548" s="6"/>
    </row>
    <row r="549" spans="1:27" ht="15.75" customHeight="1" x14ac:dyDescent="0.2">
      <c r="A549" s="6"/>
      <c r="B549" s="6"/>
      <c r="C549" s="6"/>
      <c r="D549" s="6"/>
      <c r="E549" s="6"/>
      <c r="F549" s="6"/>
      <c r="G549" s="10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6"/>
      <c r="AA549" s="6"/>
    </row>
    <row r="550" spans="1:27" ht="15.75" customHeight="1" x14ac:dyDescent="0.2">
      <c r="A550" s="6"/>
      <c r="B550" s="6"/>
      <c r="C550" s="6"/>
      <c r="D550" s="6"/>
      <c r="E550" s="6"/>
      <c r="F550" s="6"/>
      <c r="G550" s="10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6"/>
      <c r="AA550" s="6"/>
    </row>
    <row r="551" spans="1:27" ht="15.75" customHeight="1" x14ac:dyDescent="0.2">
      <c r="A551" s="6"/>
      <c r="B551" s="6"/>
      <c r="C551" s="6"/>
      <c r="D551" s="6"/>
      <c r="E551" s="6"/>
      <c r="F551" s="6"/>
      <c r="G551" s="10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6"/>
      <c r="AA551" s="6"/>
    </row>
    <row r="552" spans="1:27" ht="15.75" customHeight="1" x14ac:dyDescent="0.2">
      <c r="A552" s="6"/>
      <c r="B552" s="6"/>
      <c r="C552" s="6"/>
      <c r="D552" s="6"/>
      <c r="E552" s="6"/>
      <c r="F552" s="6"/>
      <c r="G552" s="10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6"/>
      <c r="AA552" s="6"/>
    </row>
    <row r="553" spans="1:27" ht="15.75" customHeight="1" x14ac:dyDescent="0.2">
      <c r="A553" s="6"/>
      <c r="B553" s="6"/>
      <c r="C553" s="6"/>
      <c r="D553" s="6"/>
      <c r="E553" s="6"/>
      <c r="F553" s="6"/>
      <c r="G553" s="10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6"/>
      <c r="AA553" s="6"/>
    </row>
    <row r="554" spans="1:27" ht="15.75" customHeight="1" x14ac:dyDescent="0.2">
      <c r="A554" s="6"/>
      <c r="B554" s="6"/>
      <c r="C554" s="6"/>
      <c r="D554" s="6"/>
      <c r="E554" s="6"/>
      <c r="F554" s="6"/>
      <c r="G554" s="10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6"/>
      <c r="AA554" s="6"/>
    </row>
    <row r="555" spans="1:27" ht="15.75" customHeight="1" x14ac:dyDescent="0.2">
      <c r="A555" s="6"/>
      <c r="B555" s="6"/>
      <c r="C555" s="6"/>
      <c r="D555" s="6"/>
      <c r="E555" s="6"/>
      <c r="F555" s="6"/>
      <c r="G555" s="10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6"/>
      <c r="AA555" s="6"/>
    </row>
    <row r="556" spans="1:27" ht="15.75" customHeight="1" x14ac:dyDescent="0.2">
      <c r="A556" s="6"/>
      <c r="B556" s="6"/>
      <c r="C556" s="6"/>
      <c r="D556" s="6"/>
      <c r="E556" s="6"/>
      <c r="F556" s="6"/>
      <c r="G556" s="10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6"/>
      <c r="AA556" s="6"/>
    </row>
    <row r="557" spans="1:27" ht="15.75" customHeight="1" x14ac:dyDescent="0.2">
      <c r="A557" s="6"/>
      <c r="B557" s="6"/>
      <c r="C557" s="6"/>
      <c r="D557" s="6"/>
      <c r="E557" s="6"/>
      <c r="F557" s="6"/>
      <c r="G557" s="10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6"/>
      <c r="AA557" s="6"/>
    </row>
    <row r="558" spans="1:27" ht="15.75" customHeight="1" x14ac:dyDescent="0.2">
      <c r="A558" s="6"/>
      <c r="B558" s="6"/>
      <c r="C558" s="6"/>
      <c r="D558" s="6"/>
      <c r="E558" s="6"/>
      <c r="F558" s="6"/>
      <c r="G558" s="10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6"/>
      <c r="AA558" s="6"/>
    </row>
    <row r="559" spans="1:27" ht="15.75" customHeight="1" x14ac:dyDescent="0.2">
      <c r="A559" s="6"/>
      <c r="B559" s="6"/>
      <c r="C559" s="6"/>
      <c r="D559" s="6"/>
      <c r="E559" s="6"/>
      <c r="F559" s="6"/>
      <c r="G559" s="10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6"/>
      <c r="AA559" s="6"/>
    </row>
    <row r="560" spans="1:27" ht="15.75" customHeight="1" x14ac:dyDescent="0.2">
      <c r="A560" s="6"/>
      <c r="B560" s="6"/>
      <c r="C560" s="6"/>
      <c r="D560" s="6"/>
      <c r="E560" s="6"/>
      <c r="F560" s="6"/>
      <c r="G560" s="10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6"/>
      <c r="AA560" s="6"/>
    </row>
    <row r="561" spans="1:27" ht="15.75" customHeight="1" x14ac:dyDescent="0.2">
      <c r="A561" s="6"/>
      <c r="B561" s="6"/>
      <c r="C561" s="6"/>
      <c r="D561" s="6"/>
      <c r="E561" s="6"/>
      <c r="F561" s="6"/>
      <c r="G561" s="10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6"/>
      <c r="AA561" s="6"/>
    </row>
    <row r="562" spans="1:27" ht="15.75" customHeight="1" x14ac:dyDescent="0.2">
      <c r="A562" s="6"/>
      <c r="B562" s="6"/>
      <c r="C562" s="6"/>
      <c r="D562" s="6"/>
      <c r="E562" s="6"/>
      <c r="F562" s="6"/>
      <c r="G562" s="10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6"/>
      <c r="AA562" s="6"/>
    </row>
    <row r="563" spans="1:27" ht="15.75" customHeight="1" x14ac:dyDescent="0.2">
      <c r="A563" s="6"/>
      <c r="B563" s="6"/>
      <c r="C563" s="6"/>
      <c r="D563" s="6"/>
      <c r="E563" s="6"/>
      <c r="F563" s="6"/>
      <c r="G563" s="10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6"/>
      <c r="AA563" s="6"/>
    </row>
    <row r="564" spans="1:27" ht="15.75" customHeight="1" x14ac:dyDescent="0.2">
      <c r="A564" s="6"/>
      <c r="B564" s="6"/>
      <c r="C564" s="6"/>
      <c r="D564" s="6"/>
      <c r="E564" s="6"/>
      <c r="F564" s="6"/>
      <c r="G564" s="10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6"/>
      <c r="AA564" s="6"/>
    </row>
    <row r="565" spans="1:27" ht="15.75" customHeight="1" x14ac:dyDescent="0.2">
      <c r="A565" s="6"/>
      <c r="B565" s="6"/>
      <c r="C565" s="6"/>
      <c r="D565" s="6"/>
      <c r="E565" s="6"/>
      <c r="F565" s="6"/>
      <c r="G565" s="10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6"/>
      <c r="AA565" s="6"/>
    </row>
    <row r="566" spans="1:27" ht="15.75" customHeight="1" x14ac:dyDescent="0.2">
      <c r="A566" s="6"/>
      <c r="B566" s="6"/>
      <c r="C566" s="6"/>
      <c r="D566" s="6"/>
      <c r="E566" s="6"/>
      <c r="F566" s="6"/>
      <c r="G566" s="10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6"/>
      <c r="AA566" s="6"/>
    </row>
    <row r="567" spans="1:27" ht="15.75" customHeight="1" x14ac:dyDescent="0.2">
      <c r="A567" s="6"/>
      <c r="B567" s="6"/>
      <c r="C567" s="6"/>
      <c r="D567" s="6"/>
      <c r="E567" s="6"/>
      <c r="F567" s="6"/>
      <c r="G567" s="10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6"/>
      <c r="AA567" s="6"/>
    </row>
    <row r="568" spans="1:27" ht="15.75" customHeight="1" x14ac:dyDescent="0.2">
      <c r="A568" s="6"/>
      <c r="B568" s="6"/>
      <c r="C568" s="6"/>
      <c r="D568" s="6"/>
      <c r="E568" s="6"/>
      <c r="F568" s="6"/>
      <c r="G568" s="10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6"/>
      <c r="AA568" s="6"/>
    </row>
    <row r="569" spans="1:27" ht="15.75" customHeight="1" x14ac:dyDescent="0.2">
      <c r="A569" s="6"/>
      <c r="B569" s="6"/>
      <c r="C569" s="6"/>
      <c r="D569" s="6"/>
      <c r="E569" s="6"/>
      <c r="F569" s="6"/>
      <c r="G569" s="10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6"/>
      <c r="AA569" s="6"/>
    </row>
    <row r="570" spans="1:27" ht="15.75" customHeight="1" x14ac:dyDescent="0.2">
      <c r="A570" s="6"/>
      <c r="B570" s="6"/>
      <c r="C570" s="6"/>
      <c r="D570" s="6"/>
      <c r="E570" s="6"/>
      <c r="F570" s="6"/>
      <c r="G570" s="10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6"/>
      <c r="AA570" s="6"/>
    </row>
    <row r="571" spans="1:27" ht="15.75" customHeight="1" x14ac:dyDescent="0.2">
      <c r="A571" s="6"/>
      <c r="B571" s="6"/>
      <c r="C571" s="6"/>
      <c r="D571" s="6"/>
      <c r="E571" s="6"/>
      <c r="F571" s="6"/>
      <c r="G571" s="10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6"/>
      <c r="AA571" s="6"/>
    </row>
    <row r="572" spans="1:27" ht="15.75" customHeight="1" x14ac:dyDescent="0.2">
      <c r="A572" s="6"/>
      <c r="B572" s="6"/>
      <c r="C572" s="6"/>
      <c r="D572" s="6"/>
      <c r="E572" s="6"/>
      <c r="F572" s="6"/>
      <c r="G572" s="10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6"/>
      <c r="AA572" s="6"/>
    </row>
    <row r="573" spans="1:27" ht="15.75" customHeight="1" x14ac:dyDescent="0.2">
      <c r="A573" s="6"/>
      <c r="B573" s="6"/>
      <c r="C573" s="6"/>
      <c r="D573" s="6"/>
      <c r="E573" s="6"/>
      <c r="F573" s="6"/>
      <c r="G573" s="10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6"/>
      <c r="AA573" s="6"/>
    </row>
    <row r="574" spans="1:27" ht="15.75" customHeight="1" x14ac:dyDescent="0.2">
      <c r="A574" s="6"/>
      <c r="B574" s="6"/>
      <c r="C574" s="6"/>
      <c r="D574" s="6"/>
      <c r="E574" s="6"/>
      <c r="F574" s="6"/>
      <c r="G574" s="10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6"/>
      <c r="AA574" s="6"/>
    </row>
    <row r="575" spans="1:27" ht="15.75" customHeight="1" x14ac:dyDescent="0.2">
      <c r="A575" s="6"/>
      <c r="B575" s="6"/>
      <c r="C575" s="6"/>
      <c r="D575" s="6"/>
      <c r="E575" s="6"/>
      <c r="F575" s="6"/>
      <c r="G575" s="10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6"/>
      <c r="AA575" s="6"/>
    </row>
    <row r="576" spans="1:27" ht="15.75" customHeight="1" x14ac:dyDescent="0.2">
      <c r="A576" s="6"/>
      <c r="B576" s="6"/>
      <c r="C576" s="6"/>
      <c r="D576" s="6"/>
      <c r="E576" s="6"/>
      <c r="F576" s="6"/>
      <c r="G576" s="10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6"/>
      <c r="AA576" s="6"/>
    </row>
    <row r="577" spans="1:27" ht="15.75" customHeight="1" x14ac:dyDescent="0.2">
      <c r="A577" s="6"/>
      <c r="B577" s="6"/>
      <c r="C577" s="6"/>
      <c r="D577" s="6"/>
      <c r="E577" s="6"/>
      <c r="F577" s="6"/>
      <c r="G577" s="10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6"/>
      <c r="AA577" s="6"/>
    </row>
    <row r="578" spans="1:27" ht="15.75" customHeight="1" x14ac:dyDescent="0.2">
      <c r="A578" s="6"/>
      <c r="B578" s="6"/>
      <c r="C578" s="6"/>
      <c r="D578" s="6"/>
      <c r="E578" s="6"/>
      <c r="F578" s="6"/>
      <c r="G578" s="10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6"/>
      <c r="AA578" s="6"/>
    </row>
    <row r="579" spans="1:27" ht="15.75" customHeight="1" x14ac:dyDescent="0.2">
      <c r="A579" s="6"/>
      <c r="B579" s="6"/>
      <c r="C579" s="6"/>
      <c r="D579" s="6"/>
      <c r="E579" s="6"/>
      <c r="F579" s="6"/>
      <c r="G579" s="10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6"/>
      <c r="AA579" s="6"/>
    </row>
    <row r="580" spans="1:27" ht="15.75" customHeight="1" x14ac:dyDescent="0.2">
      <c r="A580" s="6"/>
      <c r="B580" s="6"/>
      <c r="C580" s="6"/>
      <c r="D580" s="6"/>
      <c r="E580" s="6"/>
      <c r="F580" s="6"/>
      <c r="G580" s="10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6"/>
      <c r="AA580" s="6"/>
    </row>
    <row r="581" spans="1:27" ht="15.75" customHeight="1" x14ac:dyDescent="0.2">
      <c r="A581" s="6"/>
      <c r="B581" s="6"/>
      <c r="C581" s="6"/>
      <c r="D581" s="6"/>
      <c r="E581" s="6"/>
      <c r="F581" s="6"/>
      <c r="G581" s="10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6"/>
      <c r="AA581" s="6"/>
    </row>
    <row r="582" spans="1:27" ht="15.75" customHeight="1" x14ac:dyDescent="0.2">
      <c r="A582" s="6"/>
      <c r="B582" s="6"/>
      <c r="C582" s="6"/>
      <c r="D582" s="6"/>
      <c r="E582" s="6"/>
      <c r="F582" s="6"/>
      <c r="G582" s="10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6"/>
      <c r="AA582" s="6"/>
    </row>
    <row r="583" spans="1:27" ht="15.75" customHeight="1" x14ac:dyDescent="0.2">
      <c r="A583" s="6"/>
      <c r="B583" s="6"/>
      <c r="C583" s="6"/>
      <c r="D583" s="6"/>
      <c r="E583" s="6"/>
      <c r="F583" s="6"/>
      <c r="G583" s="10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6"/>
      <c r="AA583" s="6"/>
    </row>
    <row r="584" spans="1:27" ht="15.75" customHeight="1" x14ac:dyDescent="0.2">
      <c r="A584" s="6"/>
      <c r="B584" s="6"/>
      <c r="C584" s="6"/>
      <c r="D584" s="6"/>
      <c r="E584" s="6"/>
      <c r="F584" s="6"/>
      <c r="G584" s="10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6"/>
      <c r="AA584" s="6"/>
    </row>
    <row r="585" spans="1:27" ht="15.75" customHeight="1" x14ac:dyDescent="0.2">
      <c r="A585" s="6"/>
      <c r="B585" s="6"/>
      <c r="C585" s="6"/>
      <c r="D585" s="6"/>
      <c r="E585" s="6"/>
      <c r="F585" s="6"/>
      <c r="G585" s="10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6"/>
      <c r="AA585" s="6"/>
    </row>
    <row r="586" spans="1:27" ht="15.75" customHeight="1" x14ac:dyDescent="0.2">
      <c r="A586" s="6"/>
      <c r="B586" s="6"/>
      <c r="C586" s="6"/>
      <c r="D586" s="6"/>
      <c r="E586" s="6"/>
      <c r="F586" s="6"/>
      <c r="G586" s="10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6"/>
      <c r="AA586" s="6"/>
    </row>
    <row r="587" spans="1:27" ht="15.75" customHeight="1" x14ac:dyDescent="0.2">
      <c r="A587" s="6"/>
      <c r="B587" s="6"/>
      <c r="C587" s="6"/>
      <c r="D587" s="6"/>
      <c r="E587" s="6"/>
      <c r="F587" s="6"/>
      <c r="G587" s="10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6"/>
      <c r="AA587" s="6"/>
    </row>
    <row r="588" spans="1:27" ht="15.75" customHeight="1" x14ac:dyDescent="0.2">
      <c r="A588" s="6"/>
      <c r="B588" s="6"/>
      <c r="C588" s="6"/>
      <c r="D588" s="6"/>
      <c r="E588" s="6"/>
      <c r="F588" s="6"/>
      <c r="G588" s="10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6"/>
      <c r="AA588" s="6"/>
    </row>
    <row r="589" spans="1:27" ht="15.75" customHeight="1" x14ac:dyDescent="0.2">
      <c r="A589" s="6"/>
      <c r="B589" s="6"/>
      <c r="C589" s="6"/>
      <c r="D589" s="6"/>
      <c r="E589" s="6"/>
      <c r="F589" s="6"/>
      <c r="G589" s="10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6"/>
      <c r="AA589" s="6"/>
    </row>
    <row r="590" spans="1:27" ht="15.75" customHeight="1" x14ac:dyDescent="0.2">
      <c r="A590" s="6"/>
      <c r="B590" s="6"/>
      <c r="C590" s="6"/>
      <c r="D590" s="6"/>
      <c r="E590" s="6"/>
      <c r="F590" s="6"/>
      <c r="G590" s="10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6"/>
      <c r="AA590" s="6"/>
    </row>
    <row r="591" spans="1:27" ht="15.75" customHeight="1" x14ac:dyDescent="0.2">
      <c r="A591" s="6"/>
      <c r="B591" s="6"/>
      <c r="C591" s="6"/>
      <c r="D591" s="6"/>
      <c r="E591" s="6"/>
      <c r="F591" s="6"/>
      <c r="G591" s="10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6"/>
      <c r="AA591" s="6"/>
    </row>
    <row r="592" spans="1:27" ht="15.75" customHeight="1" x14ac:dyDescent="0.2">
      <c r="A592" s="6"/>
      <c r="B592" s="6"/>
      <c r="C592" s="6"/>
      <c r="D592" s="6"/>
      <c r="E592" s="6"/>
      <c r="F592" s="6"/>
      <c r="G592" s="10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6"/>
      <c r="AA592" s="6"/>
    </row>
    <row r="593" spans="1:27" ht="15.75" customHeight="1" x14ac:dyDescent="0.2">
      <c r="A593" s="6"/>
      <c r="B593" s="6"/>
      <c r="C593" s="6"/>
      <c r="D593" s="6"/>
      <c r="E593" s="6"/>
      <c r="F593" s="6"/>
      <c r="G593" s="10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6"/>
      <c r="AA593" s="6"/>
    </row>
    <row r="594" spans="1:27" ht="15.75" customHeight="1" x14ac:dyDescent="0.2">
      <c r="A594" s="6"/>
      <c r="B594" s="6"/>
      <c r="C594" s="6"/>
      <c r="D594" s="6"/>
      <c r="E594" s="6"/>
      <c r="F594" s="6"/>
      <c r="G594" s="10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6"/>
      <c r="AA594" s="6"/>
    </row>
    <row r="595" spans="1:27" ht="15.75" customHeight="1" x14ac:dyDescent="0.2">
      <c r="A595" s="6"/>
      <c r="B595" s="6"/>
      <c r="C595" s="6"/>
      <c r="D595" s="6"/>
      <c r="E595" s="6"/>
      <c r="F595" s="6"/>
      <c r="G595" s="10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6"/>
      <c r="AA595" s="6"/>
    </row>
    <row r="596" spans="1:27" ht="15.75" customHeight="1" x14ac:dyDescent="0.2">
      <c r="A596" s="6"/>
      <c r="B596" s="6"/>
      <c r="C596" s="6"/>
      <c r="D596" s="6"/>
      <c r="E596" s="6"/>
      <c r="F596" s="6"/>
      <c r="G596" s="10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6"/>
      <c r="AA596" s="6"/>
    </row>
    <row r="597" spans="1:27" ht="15.75" customHeight="1" x14ac:dyDescent="0.2">
      <c r="A597" s="6"/>
      <c r="B597" s="6"/>
      <c r="C597" s="6"/>
      <c r="D597" s="6"/>
      <c r="E597" s="6"/>
      <c r="F597" s="6"/>
      <c r="G597" s="10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6"/>
      <c r="AA597" s="6"/>
    </row>
    <row r="598" spans="1:27" ht="15.75" customHeight="1" x14ac:dyDescent="0.2">
      <c r="A598" s="6"/>
      <c r="B598" s="6"/>
      <c r="C598" s="6"/>
      <c r="D598" s="6"/>
      <c r="E598" s="6"/>
      <c r="F598" s="6"/>
      <c r="G598" s="10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6"/>
      <c r="AA598" s="6"/>
    </row>
    <row r="599" spans="1:27" ht="15.75" customHeight="1" x14ac:dyDescent="0.2">
      <c r="A599" s="6"/>
      <c r="B599" s="6"/>
      <c r="C599" s="6"/>
      <c r="D599" s="6"/>
      <c r="E599" s="6"/>
      <c r="F599" s="6"/>
      <c r="G599" s="10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6"/>
      <c r="AA599" s="6"/>
    </row>
    <row r="600" spans="1:27" ht="15.75" customHeight="1" x14ac:dyDescent="0.2">
      <c r="A600" s="6"/>
      <c r="B600" s="6"/>
      <c r="C600" s="6"/>
      <c r="D600" s="6"/>
      <c r="E600" s="6"/>
      <c r="F600" s="6"/>
      <c r="G600" s="10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6"/>
      <c r="AA600" s="6"/>
    </row>
    <row r="601" spans="1:27" ht="15.75" customHeight="1" x14ac:dyDescent="0.2">
      <c r="A601" s="6"/>
      <c r="B601" s="6"/>
      <c r="C601" s="6"/>
      <c r="D601" s="6"/>
      <c r="E601" s="6"/>
      <c r="F601" s="6"/>
      <c r="G601" s="10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6"/>
      <c r="AA601" s="6"/>
    </row>
    <row r="602" spans="1:27" ht="15.75" customHeight="1" x14ac:dyDescent="0.2">
      <c r="A602" s="6"/>
      <c r="B602" s="6"/>
      <c r="C602" s="6"/>
      <c r="D602" s="6"/>
      <c r="E602" s="6"/>
      <c r="F602" s="6"/>
      <c r="G602" s="10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6"/>
      <c r="AA602" s="6"/>
    </row>
    <row r="603" spans="1:27" ht="15.75" customHeight="1" x14ac:dyDescent="0.2">
      <c r="A603" s="6"/>
      <c r="B603" s="6"/>
      <c r="C603" s="6"/>
      <c r="D603" s="6"/>
      <c r="E603" s="6"/>
      <c r="F603" s="6"/>
      <c r="G603" s="10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6"/>
      <c r="AA603" s="6"/>
    </row>
    <row r="604" spans="1:27" ht="15.75" customHeight="1" x14ac:dyDescent="0.2">
      <c r="A604" s="6"/>
      <c r="B604" s="6"/>
      <c r="C604" s="6"/>
      <c r="D604" s="6"/>
      <c r="E604" s="6"/>
      <c r="F604" s="6"/>
      <c r="G604" s="10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6"/>
      <c r="AA604" s="6"/>
    </row>
    <row r="605" spans="1:27" ht="15.75" customHeight="1" x14ac:dyDescent="0.2">
      <c r="A605" s="6"/>
      <c r="B605" s="6"/>
      <c r="C605" s="6"/>
      <c r="D605" s="6"/>
      <c r="E605" s="6"/>
      <c r="F605" s="6"/>
      <c r="G605" s="10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6"/>
      <c r="AA605" s="6"/>
    </row>
    <row r="606" spans="1:27" ht="15.75" customHeight="1" x14ac:dyDescent="0.2">
      <c r="A606" s="6"/>
      <c r="B606" s="6"/>
      <c r="C606" s="6"/>
      <c r="D606" s="6"/>
      <c r="E606" s="6"/>
      <c r="F606" s="6"/>
      <c r="G606" s="10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6"/>
      <c r="AA606" s="6"/>
    </row>
    <row r="607" spans="1:27" ht="15.75" customHeight="1" x14ac:dyDescent="0.2">
      <c r="A607" s="6"/>
      <c r="B607" s="6"/>
      <c r="C607" s="6"/>
      <c r="D607" s="6"/>
      <c r="E607" s="6"/>
      <c r="F607" s="6"/>
      <c r="G607" s="10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6"/>
      <c r="AA607" s="6"/>
    </row>
    <row r="608" spans="1:27" ht="15.75" customHeight="1" x14ac:dyDescent="0.2">
      <c r="A608" s="6"/>
      <c r="B608" s="6"/>
      <c r="C608" s="6"/>
      <c r="D608" s="6"/>
      <c r="E608" s="6"/>
      <c r="F608" s="6"/>
      <c r="G608" s="10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6"/>
      <c r="AA608" s="6"/>
    </row>
    <row r="609" spans="1:27" ht="15.75" customHeight="1" x14ac:dyDescent="0.2">
      <c r="A609" s="6"/>
      <c r="B609" s="6"/>
      <c r="C609" s="6"/>
      <c r="D609" s="6"/>
      <c r="E609" s="6"/>
      <c r="F609" s="6"/>
      <c r="G609" s="10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6"/>
      <c r="AA609" s="6"/>
    </row>
    <row r="610" spans="1:27" ht="15.75" customHeight="1" x14ac:dyDescent="0.2">
      <c r="A610" s="6"/>
      <c r="B610" s="6"/>
      <c r="C610" s="6"/>
      <c r="D610" s="6"/>
      <c r="E610" s="6"/>
      <c r="F610" s="6"/>
      <c r="G610" s="10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6"/>
      <c r="AA610" s="6"/>
    </row>
    <row r="611" spans="1:27" ht="15.75" customHeight="1" x14ac:dyDescent="0.2">
      <c r="A611" s="6"/>
      <c r="B611" s="6"/>
      <c r="C611" s="6"/>
      <c r="D611" s="6"/>
      <c r="E611" s="6"/>
      <c r="F611" s="6"/>
      <c r="G611" s="10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6"/>
      <c r="AA611" s="6"/>
    </row>
    <row r="612" spans="1:27" ht="15.75" customHeight="1" x14ac:dyDescent="0.2">
      <c r="A612" s="6"/>
      <c r="B612" s="6"/>
      <c r="C612" s="6"/>
      <c r="D612" s="6"/>
      <c r="E612" s="6"/>
      <c r="F612" s="6"/>
      <c r="G612" s="10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6"/>
      <c r="AA612" s="6"/>
    </row>
    <row r="613" spans="1:27" ht="15.75" customHeight="1" x14ac:dyDescent="0.2">
      <c r="A613" s="6"/>
      <c r="B613" s="6"/>
      <c r="C613" s="6"/>
      <c r="D613" s="6"/>
      <c r="E613" s="6"/>
      <c r="F613" s="6"/>
      <c r="G613" s="10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6"/>
      <c r="AA613" s="6"/>
    </row>
    <row r="614" spans="1:27" ht="15.75" customHeight="1" x14ac:dyDescent="0.2">
      <c r="A614" s="6"/>
      <c r="B614" s="6"/>
      <c r="C614" s="6"/>
      <c r="D614" s="6"/>
      <c r="E614" s="6"/>
      <c r="F614" s="6"/>
      <c r="G614" s="10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6"/>
      <c r="AA614" s="6"/>
    </row>
    <row r="615" spans="1:27" ht="15.75" customHeight="1" x14ac:dyDescent="0.2">
      <c r="A615" s="6"/>
      <c r="B615" s="6"/>
      <c r="C615" s="6"/>
      <c r="D615" s="6"/>
      <c r="E615" s="6"/>
      <c r="F615" s="6"/>
      <c r="G615" s="10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6"/>
      <c r="AA615" s="6"/>
    </row>
    <row r="616" spans="1:27" ht="15.75" customHeight="1" x14ac:dyDescent="0.2">
      <c r="A616" s="6"/>
      <c r="B616" s="6"/>
      <c r="C616" s="6"/>
      <c r="D616" s="6"/>
      <c r="E616" s="6"/>
      <c r="F616" s="6"/>
      <c r="G616" s="10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6"/>
      <c r="AA616" s="6"/>
    </row>
    <row r="617" spans="1:27" ht="15.75" customHeight="1" x14ac:dyDescent="0.2">
      <c r="A617" s="6"/>
      <c r="B617" s="6"/>
      <c r="C617" s="6"/>
      <c r="D617" s="6"/>
      <c r="E617" s="6"/>
      <c r="F617" s="6"/>
      <c r="G617" s="10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6"/>
      <c r="AA617" s="6"/>
    </row>
    <row r="618" spans="1:27" ht="15.75" customHeight="1" x14ac:dyDescent="0.2">
      <c r="A618" s="6"/>
      <c r="B618" s="6"/>
      <c r="C618" s="6"/>
      <c r="D618" s="6"/>
      <c r="E618" s="6"/>
      <c r="F618" s="6"/>
      <c r="G618" s="10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6"/>
      <c r="AA618" s="6"/>
    </row>
    <row r="619" spans="1:27" ht="15.75" customHeight="1" x14ac:dyDescent="0.2">
      <c r="A619" s="6"/>
      <c r="B619" s="6"/>
      <c r="C619" s="6"/>
      <c r="D619" s="6"/>
      <c r="E619" s="6"/>
      <c r="F619" s="6"/>
      <c r="G619" s="10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6"/>
      <c r="AA619" s="6"/>
    </row>
    <row r="620" spans="1:27" ht="15.75" customHeight="1" x14ac:dyDescent="0.2">
      <c r="A620" s="6"/>
      <c r="B620" s="6"/>
      <c r="C620" s="6"/>
      <c r="D620" s="6"/>
      <c r="E620" s="6"/>
      <c r="F620" s="6"/>
      <c r="G620" s="10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6"/>
      <c r="AA620" s="6"/>
    </row>
    <row r="621" spans="1:27" ht="15.75" customHeight="1" x14ac:dyDescent="0.2">
      <c r="A621" s="6"/>
      <c r="B621" s="6"/>
      <c r="C621" s="6"/>
      <c r="D621" s="6"/>
      <c r="E621" s="6"/>
      <c r="F621" s="6"/>
      <c r="G621" s="10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6"/>
      <c r="AA621" s="6"/>
    </row>
    <row r="622" spans="1:27" ht="15.75" customHeight="1" x14ac:dyDescent="0.2">
      <c r="A622" s="6"/>
      <c r="B622" s="6"/>
      <c r="C622" s="6"/>
      <c r="D622" s="6"/>
      <c r="E622" s="6"/>
      <c r="F622" s="6"/>
      <c r="G622" s="10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6"/>
      <c r="AA622" s="6"/>
    </row>
    <row r="623" spans="1:27" ht="15.75" customHeight="1" x14ac:dyDescent="0.2">
      <c r="A623" s="6"/>
      <c r="B623" s="6"/>
      <c r="C623" s="6"/>
      <c r="D623" s="6"/>
      <c r="E623" s="6"/>
      <c r="F623" s="6"/>
      <c r="G623" s="10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6"/>
      <c r="AA623" s="6"/>
    </row>
    <row r="624" spans="1:27" ht="15.75" customHeight="1" x14ac:dyDescent="0.2">
      <c r="A624" s="6"/>
      <c r="B624" s="6"/>
      <c r="C624" s="6"/>
      <c r="D624" s="6"/>
      <c r="E624" s="6"/>
      <c r="F624" s="6"/>
      <c r="G624" s="10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6"/>
      <c r="AA624" s="6"/>
    </row>
    <row r="625" spans="1:27" ht="15.75" customHeight="1" x14ac:dyDescent="0.2">
      <c r="A625" s="6"/>
      <c r="B625" s="6"/>
      <c r="C625" s="6"/>
      <c r="D625" s="6"/>
      <c r="E625" s="6"/>
      <c r="F625" s="6"/>
      <c r="G625" s="10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6"/>
      <c r="AA625" s="6"/>
    </row>
    <row r="626" spans="1:27" ht="15.75" customHeight="1" x14ac:dyDescent="0.2">
      <c r="A626" s="6"/>
      <c r="B626" s="6"/>
      <c r="C626" s="6"/>
      <c r="D626" s="6"/>
      <c r="E626" s="6"/>
      <c r="F626" s="6"/>
      <c r="G626" s="10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6"/>
      <c r="AA626" s="6"/>
    </row>
    <row r="627" spans="1:27" ht="15.75" customHeight="1" x14ac:dyDescent="0.2">
      <c r="A627" s="6"/>
      <c r="B627" s="6"/>
      <c r="C627" s="6"/>
      <c r="D627" s="6"/>
      <c r="E627" s="6"/>
      <c r="F627" s="6"/>
      <c r="G627" s="10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6"/>
      <c r="AA627" s="6"/>
    </row>
    <row r="628" spans="1:27" ht="15.75" customHeight="1" x14ac:dyDescent="0.2">
      <c r="A628" s="6"/>
      <c r="B628" s="6"/>
      <c r="C628" s="6"/>
      <c r="D628" s="6"/>
      <c r="E628" s="6"/>
      <c r="F628" s="6"/>
      <c r="G628" s="10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6"/>
      <c r="AA628" s="6"/>
    </row>
    <row r="629" spans="1:27" ht="15.75" customHeight="1" x14ac:dyDescent="0.2">
      <c r="A629" s="6"/>
      <c r="B629" s="6"/>
      <c r="C629" s="6"/>
      <c r="D629" s="6"/>
      <c r="E629" s="6"/>
      <c r="F629" s="6"/>
      <c r="G629" s="10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6"/>
      <c r="AA629" s="6"/>
    </row>
    <row r="630" spans="1:27" ht="15.75" customHeight="1" x14ac:dyDescent="0.2">
      <c r="A630" s="6"/>
      <c r="B630" s="6"/>
      <c r="C630" s="6"/>
      <c r="D630" s="6"/>
      <c r="E630" s="6"/>
      <c r="F630" s="6"/>
      <c r="G630" s="10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6"/>
      <c r="AA630" s="6"/>
    </row>
    <row r="631" spans="1:27" ht="15.75" customHeight="1" x14ac:dyDescent="0.2">
      <c r="A631" s="6"/>
      <c r="B631" s="6"/>
      <c r="C631" s="6"/>
      <c r="D631" s="6"/>
      <c r="E631" s="6"/>
      <c r="F631" s="6"/>
      <c r="G631" s="10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6"/>
      <c r="AA631" s="6"/>
    </row>
    <row r="632" spans="1:27" ht="15.75" customHeight="1" x14ac:dyDescent="0.2">
      <c r="A632" s="6"/>
      <c r="B632" s="6"/>
      <c r="C632" s="6"/>
      <c r="D632" s="6"/>
      <c r="E632" s="6"/>
      <c r="F632" s="6"/>
      <c r="G632" s="10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6"/>
      <c r="AA632" s="6"/>
    </row>
    <row r="633" spans="1:27" ht="15.75" customHeight="1" x14ac:dyDescent="0.2">
      <c r="A633" s="6"/>
      <c r="B633" s="6"/>
      <c r="C633" s="6"/>
      <c r="D633" s="6"/>
      <c r="E633" s="6"/>
      <c r="F633" s="6"/>
      <c r="G633" s="10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6"/>
      <c r="AA633" s="6"/>
    </row>
    <row r="634" spans="1:27" ht="15.75" customHeight="1" x14ac:dyDescent="0.2">
      <c r="A634" s="6"/>
      <c r="B634" s="6"/>
      <c r="C634" s="6"/>
      <c r="D634" s="6"/>
      <c r="E634" s="6"/>
      <c r="F634" s="6"/>
      <c r="G634" s="10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6"/>
      <c r="AA634" s="6"/>
    </row>
    <row r="635" spans="1:27" ht="15.75" customHeight="1" x14ac:dyDescent="0.2">
      <c r="A635" s="6"/>
      <c r="B635" s="6"/>
      <c r="C635" s="6"/>
      <c r="D635" s="6"/>
      <c r="E635" s="6"/>
      <c r="F635" s="6"/>
      <c r="G635" s="10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6"/>
      <c r="AA635" s="6"/>
    </row>
    <row r="636" spans="1:27" ht="15.75" customHeight="1" x14ac:dyDescent="0.2">
      <c r="A636" s="6"/>
      <c r="B636" s="6"/>
      <c r="C636" s="6"/>
      <c r="D636" s="6"/>
      <c r="E636" s="6"/>
      <c r="F636" s="6"/>
      <c r="G636" s="10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6"/>
      <c r="AA636" s="6"/>
    </row>
    <row r="637" spans="1:27" ht="15.75" customHeight="1" x14ac:dyDescent="0.2">
      <c r="A637" s="6"/>
      <c r="B637" s="6"/>
      <c r="C637" s="6"/>
      <c r="D637" s="6"/>
      <c r="E637" s="6"/>
      <c r="F637" s="6"/>
      <c r="G637" s="10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6"/>
      <c r="AA637" s="6"/>
    </row>
    <row r="638" spans="1:27" ht="15.75" customHeight="1" x14ac:dyDescent="0.2">
      <c r="A638" s="6"/>
      <c r="B638" s="6"/>
      <c r="C638" s="6"/>
      <c r="D638" s="6"/>
      <c r="E638" s="6"/>
      <c r="F638" s="6"/>
      <c r="G638" s="10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6"/>
      <c r="AA638" s="6"/>
    </row>
    <row r="639" spans="1:27" ht="15.75" customHeight="1" x14ac:dyDescent="0.2">
      <c r="A639" s="6"/>
      <c r="B639" s="6"/>
      <c r="C639" s="6"/>
      <c r="D639" s="6"/>
      <c r="E639" s="6"/>
      <c r="F639" s="6"/>
      <c r="G639" s="10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6"/>
      <c r="AA639" s="6"/>
    </row>
    <row r="640" spans="1:27" ht="15.75" customHeight="1" x14ac:dyDescent="0.2">
      <c r="A640" s="6"/>
      <c r="B640" s="6"/>
      <c r="C640" s="6"/>
      <c r="D640" s="6"/>
      <c r="E640" s="6"/>
      <c r="F640" s="6"/>
      <c r="G640" s="10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6"/>
      <c r="AA640" s="6"/>
    </row>
    <row r="641" spans="1:27" ht="15.75" customHeight="1" x14ac:dyDescent="0.2">
      <c r="A641" s="6"/>
      <c r="B641" s="6"/>
      <c r="C641" s="6"/>
      <c r="D641" s="6"/>
      <c r="E641" s="6"/>
      <c r="F641" s="6"/>
      <c r="G641" s="10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6"/>
      <c r="AA641" s="6"/>
    </row>
    <row r="642" spans="1:27" ht="15.75" customHeight="1" x14ac:dyDescent="0.2">
      <c r="A642" s="6"/>
      <c r="B642" s="6"/>
      <c r="C642" s="6"/>
      <c r="D642" s="6"/>
      <c r="E642" s="6"/>
      <c r="F642" s="6"/>
      <c r="G642" s="10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6"/>
      <c r="AA642" s="6"/>
    </row>
    <row r="643" spans="1:27" ht="15.75" customHeight="1" x14ac:dyDescent="0.2">
      <c r="A643" s="6"/>
      <c r="B643" s="6"/>
      <c r="C643" s="6"/>
      <c r="D643" s="6"/>
      <c r="E643" s="6"/>
      <c r="F643" s="6"/>
      <c r="G643" s="10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6"/>
      <c r="AA643" s="6"/>
    </row>
    <row r="644" spans="1:27" ht="15.75" customHeight="1" x14ac:dyDescent="0.2">
      <c r="A644" s="6"/>
      <c r="B644" s="6"/>
      <c r="C644" s="6"/>
      <c r="D644" s="6"/>
      <c r="E644" s="6"/>
      <c r="F644" s="6"/>
      <c r="G644" s="10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6"/>
      <c r="AA644" s="6"/>
    </row>
    <row r="645" spans="1:27" ht="15.75" customHeight="1" x14ac:dyDescent="0.2">
      <c r="A645" s="6"/>
      <c r="B645" s="6"/>
      <c r="C645" s="6"/>
      <c r="D645" s="6"/>
      <c r="E645" s="6"/>
      <c r="F645" s="6"/>
      <c r="G645" s="10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6"/>
      <c r="AA645" s="6"/>
    </row>
    <row r="646" spans="1:27" ht="15.75" customHeight="1" x14ac:dyDescent="0.2">
      <c r="A646" s="6"/>
      <c r="B646" s="6"/>
      <c r="C646" s="6"/>
      <c r="D646" s="6"/>
      <c r="E646" s="6"/>
      <c r="F646" s="6"/>
      <c r="G646" s="10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6"/>
      <c r="AA646" s="6"/>
    </row>
    <row r="647" spans="1:27" ht="15.75" customHeight="1" x14ac:dyDescent="0.2">
      <c r="A647" s="6"/>
      <c r="B647" s="6"/>
      <c r="C647" s="6"/>
      <c r="D647" s="6"/>
      <c r="E647" s="6"/>
      <c r="F647" s="6"/>
      <c r="G647" s="10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6"/>
      <c r="AA647" s="6"/>
    </row>
    <row r="648" spans="1:27" ht="15.75" customHeight="1" x14ac:dyDescent="0.2">
      <c r="A648" s="6"/>
      <c r="B648" s="6"/>
      <c r="C648" s="6"/>
      <c r="D648" s="6"/>
      <c r="E648" s="6"/>
      <c r="F648" s="6"/>
      <c r="G648" s="10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6"/>
      <c r="AA648" s="6"/>
    </row>
    <row r="649" spans="1:27" ht="15.75" customHeight="1" x14ac:dyDescent="0.2">
      <c r="A649" s="6"/>
      <c r="B649" s="6"/>
      <c r="C649" s="6"/>
      <c r="D649" s="6"/>
      <c r="E649" s="6"/>
      <c r="F649" s="6"/>
      <c r="G649" s="10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6"/>
      <c r="AA649" s="6"/>
    </row>
    <row r="650" spans="1:27" ht="15.75" customHeight="1" x14ac:dyDescent="0.2">
      <c r="A650" s="6"/>
      <c r="B650" s="6"/>
      <c r="C650" s="6"/>
      <c r="D650" s="6"/>
      <c r="E650" s="6"/>
      <c r="F650" s="6"/>
      <c r="G650" s="10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6"/>
      <c r="AA650" s="6"/>
    </row>
    <row r="651" spans="1:27" ht="15.75" customHeight="1" x14ac:dyDescent="0.2">
      <c r="A651" s="6"/>
      <c r="B651" s="6"/>
      <c r="C651" s="6"/>
      <c r="D651" s="6"/>
      <c r="E651" s="6"/>
      <c r="F651" s="6"/>
      <c r="G651" s="10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6"/>
      <c r="AA651" s="6"/>
    </row>
    <row r="652" spans="1:27" ht="15.75" customHeight="1" x14ac:dyDescent="0.2">
      <c r="A652" s="6"/>
      <c r="B652" s="6"/>
      <c r="C652" s="6"/>
      <c r="D652" s="6"/>
      <c r="E652" s="6"/>
      <c r="F652" s="6"/>
      <c r="G652" s="10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6"/>
      <c r="AA652" s="6"/>
    </row>
    <row r="653" spans="1:27" ht="15.75" customHeight="1" x14ac:dyDescent="0.2">
      <c r="A653" s="6"/>
      <c r="B653" s="6"/>
      <c r="C653" s="6"/>
      <c r="D653" s="6"/>
      <c r="E653" s="6"/>
      <c r="F653" s="6"/>
      <c r="G653" s="10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6"/>
      <c r="AA653" s="6"/>
    </row>
    <row r="654" spans="1:27" ht="15.75" customHeight="1" x14ac:dyDescent="0.2">
      <c r="A654" s="6"/>
      <c r="B654" s="6"/>
      <c r="C654" s="6"/>
      <c r="D654" s="6"/>
      <c r="E654" s="6"/>
      <c r="F654" s="6"/>
      <c r="G654" s="10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6"/>
      <c r="AA654" s="6"/>
    </row>
    <row r="655" spans="1:27" ht="15.75" customHeight="1" x14ac:dyDescent="0.2">
      <c r="A655" s="6"/>
      <c r="B655" s="6"/>
      <c r="C655" s="6"/>
      <c r="D655" s="6"/>
      <c r="E655" s="6"/>
      <c r="F655" s="6"/>
      <c r="G655" s="10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6"/>
      <c r="AA655" s="6"/>
    </row>
    <row r="656" spans="1:27" ht="15.75" customHeight="1" x14ac:dyDescent="0.2">
      <c r="A656" s="6"/>
      <c r="B656" s="6"/>
      <c r="C656" s="6"/>
      <c r="D656" s="6"/>
      <c r="E656" s="6"/>
      <c r="F656" s="6"/>
      <c r="G656" s="10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6"/>
      <c r="AA656" s="6"/>
    </row>
    <row r="657" spans="1:27" ht="15.75" customHeight="1" x14ac:dyDescent="0.2">
      <c r="A657" s="6"/>
      <c r="B657" s="6"/>
      <c r="C657" s="6"/>
      <c r="D657" s="6"/>
      <c r="E657" s="6"/>
      <c r="F657" s="6"/>
      <c r="G657" s="10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6"/>
      <c r="AA657" s="6"/>
    </row>
    <row r="658" spans="1:27" ht="15.75" customHeight="1" x14ac:dyDescent="0.2">
      <c r="A658" s="6"/>
      <c r="B658" s="6"/>
      <c r="C658" s="6"/>
      <c r="D658" s="6"/>
      <c r="E658" s="6"/>
      <c r="F658" s="6"/>
      <c r="G658" s="10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6"/>
      <c r="AA658" s="6"/>
    </row>
    <row r="659" spans="1:27" ht="15.75" customHeight="1" x14ac:dyDescent="0.2">
      <c r="A659" s="6"/>
      <c r="B659" s="6"/>
      <c r="C659" s="6"/>
      <c r="D659" s="6"/>
      <c r="E659" s="6"/>
      <c r="F659" s="6"/>
      <c r="G659" s="10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6"/>
      <c r="AA659" s="6"/>
    </row>
    <row r="660" spans="1:27" ht="15.75" customHeight="1" x14ac:dyDescent="0.2">
      <c r="A660" s="6"/>
      <c r="B660" s="6"/>
      <c r="C660" s="6"/>
      <c r="D660" s="6"/>
      <c r="E660" s="6"/>
      <c r="F660" s="6"/>
      <c r="G660" s="10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6"/>
      <c r="AA660" s="6"/>
    </row>
    <row r="661" spans="1:27" ht="15.75" customHeight="1" x14ac:dyDescent="0.2">
      <c r="A661" s="6"/>
      <c r="B661" s="6"/>
      <c r="C661" s="6"/>
      <c r="D661" s="6"/>
      <c r="E661" s="6"/>
      <c r="F661" s="6"/>
      <c r="G661" s="10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6"/>
      <c r="AA661" s="6"/>
    </row>
    <row r="662" spans="1:27" ht="15.75" customHeight="1" x14ac:dyDescent="0.2">
      <c r="A662" s="6"/>
      <c r="B662" s="6"/>
      <c r="C662" s="6"/>
      <c r="D662" s="6"/>
      <c r="E662" s="6"/>
      <c r="F662" s="6"/>
      <c r="G662" s="10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6"/>
      <c r="AA662" s="6"/>
    </row>
    <row r="663" spans="1:27" ht="15.75" customHeight="1" x14ac:dyDescent="0.2">
      <c r="A663" s="6"/>
      <c r="B663" s="6"/>
      <c r="C663" s="6"/>
      <c r="D663" s="6"/>
      <c r="E663" s="6"/>
      <c r="F663" s="6"/>
      <c r="G663" s="10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6"/>
      <c r="AA663" s="6"/>
    </row>
    <row r="664" spans="1:27" ht="15.75" customHeight="1" x14ac:dyDescent="0.2">
      <c r="A664" s="6"/>
      <c r="B664" s="6"/>
      <c r="C664" s="6"/>
      <c r="D664" s="6"/>
      <c r="E664" s="6"/>
      <c r="F664" s="6"/>
      <c r="G664" s="10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6"/>
      <c r="AA664" s="6"/>
    </row>
    <row r="665" spans="1:27" ht="15.75" customHeight="1" x14ac:dyDescent="0.2">
      <c r="A665" s="6"/>
      <c r="B665" s="6"/>
      <c r="C665" s="6"/>
      <c r="D665" s="6"/>
      <c r="E665" s="6"/>
      <c r="F665" s="6"/>
      <c r="G665" s="10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6"/>
      <c r="AA665" s="6"/>
    </row>
    <row r="666" spans="1:27" ht="15.75" customHeight="1" x14ac:dyDescent="0.2">
      <c r="A666" s="6"/>
      <c r="B666" s="6"/>
      <c r="C666" s="6"/>
      <c r="D666" s="6"/>
      <c r="E666" s="6"/>
      <c r="F666" s="6"/>
      <c r="G666" s="10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6"/>
      <c r="AA666" s="6"/>
    </row>
    <row r="667" spans="1:27" ht="15.75" customHeight="1" x14ac:dyDescent="0.2">
      <c r="A667" s="6"/>
      <c r="B667" s="6"/>
      <c r="C667" s="6"/>
      <c r="D667" s="6"/>
      <c r="E667" s="6"/>
      <c r="F667" s="6"/>
      <c r="G667" s="10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6"/>
      <c r="AA667" s="6"/>
    </row>
    <row r="668" spans="1:27" ht="15.75" customHeight="1" x14ac:dyDescent="0.2">
      <c r="A668" s="6"/>
      <c r="B668" s="6"/>
      <c r="C668" s="6"/>
      <c r="D668" s="6"/>
      <c r="E668" s="6"/>
      <c r="F668" s="6"/>
      <c r="G668" s="10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6"/>
      <c r="AA668" s="6"/>
    </row>
    <row r="669" spans="1:27" ht="15.75" customHeight="1" x14ac:dyDescent="0.2">
      <c r="A669" s="6"/>
      <c r="B669" s="6"/>
      <c r="C669" s="6"/>
      <c r="D669" s="6"/>
      <c r="E669" s="6"/>
      <c r="F669" s="6"/>
      <c r="G669" s="10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6"/>
      <c r="AA669" s="6"/>
    </row>
    <row r="670" spans="1:27" ht="15.75" customHeight="1" x14ac:dyDescent="0.2">
      <c r="A670" s="6"/>
      <c r="B670" s="6"/>
      <c r="C670" s="6"/>
      <c r="D670" s="6"/>
      <c r="E670" s="6"/>
      <c r="F670" s="6"/>
      <c r="G670" s="10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6"/>
      <c r="AA670" s="6"/>
    </row>
    <row r="671" spans="1:27" ht="15.75" customHeight="1" x14ac:dyDescent="0.2">
      <c r="A671" s="6"/>
      <c r="B671" s="6"/>
      <c r="C671" s="6"/>
      <c r="D671" s="6"/>
      <c r="E671" s="6"/>
      <c r="F671" s="6"/>
      <c r="G671" s="10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6"/>
      <c r="AA671" s="6"/>
    </row>
    <row r="672" spans="1:27" ht="15.75" customHeight="1" x14ac:dyDescent="0.2">
      <c r="A672" s="6"/>
      <c r="B672" s="6"/>
      <c r="C672" s="6"/>
      <c r="D672" s="6"/>
      <c r="E672" s="6"/>
      <c r="F672" s="6"/>
      <c r="G672" s="10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6"/>
      <c r="AA672" s="6"/>
    </row>
    <row r="673" spans="1:27" ht="15.75" customHeight="1" x14ac:dyDescent="0.2">
      <c r="A673" s="6"/>
      <c r="B673" s="6"/>
      <c r="C673" s="6"/>
      <c r="D673" s="6"/>
      <c r="E673" s="6"/>
      <c r="F673" s="6"/>
      <c r="G673" s="10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6"/>
      <c r="AA673" s="6"/>
    </row>
    <row r="674" spans="1:27" ht="15.75" customHeight="1" x14ac:dyDescent="0.2">
      <c r="A674" s="6"/>
      <c r="B674" s="6"/>
      <c r="C674" s="6"/>
      <c r="D674" s="6"/>
      <c r="E674" s="6"/>
      <c r="F674" s="6"/>
      <c r="G674" s="10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6"/>
      <c r="AA674" s="6"/>
    </row>
    <row r="675" spans="1:27" ht="15.75" customHeight="1" x14ac:dyDescent="0.2">
      <c r="A675" s="6"/>
      <c r="B675" s="6"/>
      <c r="C675" s="6"/>
      <c r="D675" s="6"/>
      <c r="E675" s="6"/>
      <c r="F675" s="6"/>
      <c r="G675" s="10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6"/>
      <c r="AA675" s="6"/>
    </row>
    <row r="676" spans="1:27" ht="15.75" customHeight="1" x14ac:dyDescent="0.2">
      <c r="A676" s="6"/>
      <c r="B676" s="6"/>
      <c r="C676" s="6"/>
      <c r="D676" s="6"/>
      <c r="E676" s="6"/>
      <c r="F676" s="6"/>
      <c r="G676" s="10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6"/>
      <c r="AA676" s="6"/>
    </row>
    <row r="677" spans="1:27" ht="15.75" customHeight="1" x14ac:dyDescent="0.2">
      <c r="A677" s="6"/>
      <c r="B677" s="6"/>
      <c r="C677" s="6"/>
      <c r="D677" s="6"/>
      <c r="E677" s="6"/>
      <c r="F677" s="6"/>
      <c r="G677" s="10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6"/>
      <c r="AA677" s="6"/>
    </row>
    <row r="678" spans="1:27" ht="15.75" customHeight="1" x14ac:dyDescent="0.2">
      <c r="A678" s="6"/>
      <c r="B678" s="6"/>
      <c r="C678" s="6"/>
      <c r="D678" s="6"/>
      <c r="E678" s="6"/>
      <c r="F678" s="6"/>
      <c r="G678" s="10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6"/>
      <c r="AA678" s="6"/>
    </row>
    <row r="679" spans="1:27" ht="15.75" customHeight="1" x14ac:dyDescent="0.2">
      <c r="A679" s="6"/>
      <c r="B679" s="6"/>
      <c r="C679" s="6"/>
      <c r="D679" s="6"/>
      <c r="E679" s="6"/>
      <c r="F679" s="6"/>
      <c r="G679" s="10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6"/>
      <c r="AA679" s="6"/>
    </row>
    <row r="680" spans="1:27" ht="15.75" customHeight="1" x14ac:dyDescent="0.2">
      <c r="A680" s="6"/>
      <c r="B680" s="6"/>
      <c r="C680" s="6"/>
      <c r="D680" s="6"/>
      <c r="E680" s="6"/>
      <c r="F680" s="6"/>
      <c r="G680" s="10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6"/>
      <c r="AA680" s="6"/>
    </row>
    <row r="681" spans="1:27" ht="15.75" customHeight="1" x14ac:dyDescent="0.2">
      <c r="A681" s="6"/>
      <c r="B681" s="6"/>
      <c r="C681" s="6"/>
      <c r="D681" s="6"/>
      <c r="E681" s="6"/>
      <c r="F681" s="6"/>
      <c r="G681" s="10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6"/>
      <c r="AA681" s="6"/>
    </row>
    <row r="682" spans="1:27" ht="15.75" customHeight="1" x14ac:dyDescent="0.2">
      <c r="A682" s="6"/>
      <c r="B682" s="6"/>
      <c r="C682" s="6"/>
      <c r="D682" s="6"/>
      <c r="E682" s="6"/>
      <c r="F682" s="6"/>
      <c r="G682" s="10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6"/>
      <c r="AA682" s="6"/>
    </row>
    <row r="683" spans="1:27" ht="15.75" customHeight="1" x14ac:dyDescent="0.2">
      <c r="A683" s="6"/>
      <c r="B683" s="6"/>
      <c r="C683" s="6"/>
      <c r="D683" s="6"/>
      <c r="E683" s="6"/>
      <c r="F683" s="6"/>
      <c r="G683" s="10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6"/>
      <c r="AA683" s="6"/>
    </row>
    <row r="684" spans="1:27" ht="15.75" customHeight="1" x14ac:dyDescent="0.2">
      <c r="A684" s="6"/>
      <c r="B684" s="6"/>
      <c r="C684" s="6"/>
      <c r="D684" s="6"/>
      <c r="E684" s="6"/>
      <c r="F684" s="6"/>
      <c r="G684" s="10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6"/>
      <c r="AA684" s="6"/>
    </row>
    <row r="685" spans="1:27" ht="15.75" customHeight="1" x14ac:dyDescent="0.2">
      <c r="A685" s="6"/>
      <c r="B685" s="6"/>
      <c r="C685" s="6"/>
      <c r="D685" s="6"/>
      <c r="E685" s="6"/>
      <c r="F685" s="6"/>
      <c r="G685" s="10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6"/>
      <c r="AA685" s="6"/>
    </row>
    <row r="686" spans="1:27" ht="15.75" customHeight="1" x14ac:dyDescent="0.2">
      <c r="A686" s="6"/>
      <c r="B686" s="6"/>
      <c r="C686" s="6"/>
      <c r="D686" s="6"/>
      <c r="E686" s="6"/>
      <c r="F686" s="6"/>
      <c r="G686" s="10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6"/>
      <c r="AA686" s="6"/>
    </row>
    <row r="687" spans="1:27" ht="15.75" customHeight="1" x14ac:dyDescent="0.2">
      <c r="A687" s="6"/>
      <c r="B687" s="6"/>
      <c r="C687" s="6"/>
      <c r="D687" s="6"/>
      <c r="E687" s="6"/>
      <c r="F687" s="6"/>
      <c r="G687" s="10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6"/>
      <c r="AA687" s="6"/>
    </row>
    <row r="688" spans="1:27" ht="15.75" customHeight="1" x14ac:dyDescent="0.2">
      <c r="A688" s="6"/>
      <c r="B688" s="6"/>
      <c r="C688" s="6"/>
      <c r="D688" s="6"/>
      <c r="E688" s="6"/>
      <c r="F688" s="6"/>
      <c r="G688" s="10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6"/>
      <c r="AA688" s="6"/>
    </row>
    <row r="689" spans="1:27" ht="15.75" customHeight="1" x14ac:dyDescent="0.2">
      <c r="A689" s="6"/>
      <c r="B689" s="6"/>
      <c r="C689" s="6"/>
      <c r="D689" s="6"/>
      <c r="E689" s="6"/>
      <c r="F689" s="6"/>
      <c r="G689" s="10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6"/>
      <c r="AA689" s="6"/>
    </row>
    <row r="690" spans="1:27" ht="15.75" customHeight="1" x14ac:dyDescent="0.2">
      <c r="A690" s="6"/>
      <c r="B690" s="6"/>
      <c r="C690" s="6"/>
      <c r="D690" s="6"/>
      <c r="E690" s="6"/>
      <c r="F690" s="6"/>
      <c r="G690" s="10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6"/>
      <c r="AA690" s="6"/>
    </row>
    <row r="691" spans="1:27" ht="15.75" customHeight="1" x14ac:dyDescent="0.2">
      <c r="A691" s="6"/>
      <c r="B691" s="6"/>
      <c r="C691" s="6"/>
      <c r="D691" s="6"/>
      <c r="E691" s="6"/>
      <c r="F691" s="6"/>
      <c r="G691" s="10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6"/>
      <c r="AA691" s="6"/>
    </row>
    <row r="692" spans="1:27" ht="15.75" customHeight="1" x14ac:dyDescent="0.2">
      <c r="A692" s="6"/>
      <c r="B692" s="6"/>
      <c r="C692" s="6"/>
      <c r="D692" s="6"/>
      <c r="E692" s="6"/>
      <c r="F692" s="6"/>
      <c r="G692" s="10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6"/>
      <c r="AA692" s="6"/>
    </row>
    <row r="693" spans="1:27" ht="15.75" customHeight="1" x14ac:dyDescent="0.2">
      <c r="A693" s="6"/>
      <c r="B693" s="6"/>
      <c r="C693" s="6"/>
      <c r="D693" s="6"/>
      <c r="E693" s="6"/>
      <c r="F693" s="6"/>
      <c r="G693" s="10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6"/>
      <c r="AA693" s="6"/>
    </row>
    <row r="694" spans="1:27" ht="15.75" customHeight="1" x14ac:dyDescent="0.2">
      <c r="A694" s="6"/>
      <c r="B694" s="6"/>
      <c r="C694" s="6"/>
      <c r="D694" s="6"/>
      <c r="E694" s="6"/>
      <c r="F694" s="6"/>
      <c r="G694" s="10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6"/>
      <c r="AA694" s="6"/>
    </row>
    <row r="695" spans="1:27" ht="15.75" customHeight="1" x14ac:dyDescent="0.2">
      <c r="A695" s="6"/>
      <c r="B695" s="6"/>
      <c r="C695" s="6"/>
      <c r="D695" s="6"/>
      <c r="E695" s="6"/>
      <c r="F695" s="6"/>
      <c r="G695" s="10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6"/>
      <c r="AA695" s="6"/>
    </row>
    <row r="696" spans="1:27" ht="15.75" customHeight="1" x14ac:dyDescent="0.2">
      <c r="A696" s="6"/>
      <c r="B696" s="6"/>
      <c r="C696" s="6"/>
      <c r="D696" s="6"/>
      <c r="E696" s="6"/>
      <c r="F696" s="6"/>
      <c r="G696" s="10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6"/>
      <c r="AA696" s="6"/>
    </row>
    <row r="697" spans="1:27" ht="15.75" customHeight="1" x14ac:dyDescent="0.2">
      <c r="A697" s="6"/>
      <c r="B697" s="6"/>
      <c r="C697" s="6"/>
      <c r="D697" s="6"/>
      <c r="E697" s="6"/>
      <c r="F697" s="6"/>
      <c r="G697" s="10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6"/>
      <c r="AA697" s="6"/>
    </row>
    <row r="698" spans="1:27" ht="15.75" customHeight="1" x14ac:dyDescent="0.2">
      <c r="A698" s="6"/>
      <c r="B698" s="6"/>
      <c r="C698" s="6"/>
      <c r="D698" s="6"/>
      <c r="E698" s="6"/>
      <c r="F698" s="6"/>
      <c r="G698" s="10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6"/>
      <c r="AA698" s="6"/>
    </row>
    <row r="699" spans="1:27" ht="15.75" customHeight="1" x14ac:dyDescent="0.2">
      <c r="A699" s="6"/>
      <c r="B699" s="6"/>
      <c r="C699" s="6"/>
      <c r="D699" s="6"/>
      <c r="E699" s="6"/>
      <c r="F699" s="6"/>
      <c r="G699" s="10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6"/>
      <c r="AA699" s="6"/>
    </row>
    <row r="700" spans="1:27" ht="15.75" customHeight="1" x14ac:dyDescent="0.2">
      <c r="A700" s="6"/>
      <c r="B700" s="6"/>
      <c r="C700" s="6"/>
      <c r="D700" s="6"/>
      <c r="E700" s="6"/>
      <c r="F700" s="6"/>
      <c r="G700" s="10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6"/>
      <c r="AA700" s="6"/>
    </row>
    <row r="701" spans="1:27" ht="15.75" customHeight="1" x14ac:dyDescent="0.2">
      <c r="A701" s="6"/>
      <c r="B701" s="6"/>
      <c r="C701" s="6"/>
      <c r="D701" s="6"/>
      <c r="E701" s="6"/>
      <c r="F701" s="6"/>
      <c r="G701" s="10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6"/>
      <c r="AA701" s="6"/>
    </row>
    <row r="702" spans="1:27" ht="15.75" customHeight="1" x14ac:dyDescent="0.2">
      <c r="A702" s="6"/>
      <c r="B702" s="6"/>
      <c r="C702" s="6"/>
      <c r="D702" s="6"/>
      <c r="E702" s="6"/>
      <c r="F702" s="6"/>
      <c r="G702" s="10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6"/>
      <c r="AA702" s="6"/>
    </row>
    <row r="703" spans="1:27" ht="15.75" customHeight="1" x14ac:dyDescent="0.2">
      <c r="A703" s="6"/>
      <c r="B703" s="6"/>
      <c r="C703" s="6"/>
      <c r="D703" s="6"/>
      <c r="E703" s="6"/>
      <c r="F703" s="6"/>
      <c r="G703" s="10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6"/>
      <c r="AA703" s="6"/>
    </row>
    <row r="704" spans="1:27" ht="15.75" customHeight="1" x14ac:dyDescent="0.2">
      <c r="A704" s="6"/>
      <c r="B704" s="6"/>
      <c r="C704" s="6"/>
      <c r="D704" s="6"/>
      <c r="E704" s="6"/>
      <c r="F704" s="6"/>
      <c r="G704" s="10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6"/>
      <c r="AA704" s="6"/>
    </row>
    <row r="705" spans="1:27" ht="15.75" customHeight="1" x14ac:dyDescent="0.2">
      <c r="A705" s="6"/>
      <c r="B705" s="6"/>
      <c r="C705" s="6"/>
      <c r="D705" s="6"/>
      <c r="E705" s="6"/>
      <c r="F705" s="6"/>
      <c r="G705" s="10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6"/>
      <c r="AA705" s="6"/>
    </row>
    <row r="706" spans="1:27" ht="15.75" customHeight="1" x14ac:dyDescent="0.2">
      <c r="A706" s="6"/>
      <c r="B706" s="6"/>
      <c r="C706" s="6"/>
      <c r="D706" s="6"/>
      <c r="E706" s="6"/>
      <c r="F706" s="6"/>
      <c r="G706" s="10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6"/>
      <c r="AA706" s="6"/>
    </row>
    <row r="707" spans="1:27" ht="15.75" customHeight="1" x14ac:dyDescent="0.2">
      <c r="A707" s="6"/>
      <c r="B707" s="6"/>
      <c r="C707" s="6"/>
      <c r="D707" s="6"/>
      <c r="E707" s="6"/>
      <c r="F707" s="6"/>
      <c r="G707" s="10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6"/>
      <c r="AA707" s="6"/>
    </row>
    <row r="708" spans="1:27" ht="15.75" customHeight="1" x14ac:dyDescent="0.2">
      <c r="A708" s="6"/>
      <c r="B708" s="6"/>
      <c r="C708" s="6"/>
      <c r="D708" s="6"/>
      <c r="E708" s="6"/>
      <c r="F708" s="6"/>
      <c r="G708" s="10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6"/>
      <c r="AA708" s="6"/>
    </row>
    <row r="709" spans="1:27" ht="15.75" customHeight="1" x14ac:dyDescent="0.2">
      <c r="A709" s="6"/>
      <c r="B709" s="6"/>
      <c r="C709" s="6"/>
      <c r="D709" s="6"/>
      <c r="E709" s="6"/>
      <c r="F709" s="6"/>
      <c r="G709" s="10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6"/>
      <c r="AA709" s="6"/>
    </row>
    <row r="710" spans="1:27" ht="15.75" customHeight="1" x14ac:dyDescent="0.2">
      <c r="A710" s="6"/>
      <c r="B710" s="6"/>
      <c r="C710" s="6"/>
      <c r="D710" s="6"/>
      <c r="E710" s="6"/>
      <c r="F710" s="6"/>
      <c r="G710" s="10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6"/>
      <c r="AA710" s="6"/>
    </row>
    <row r="711" spans="1:27" ht="15.75" customHeight="1" x14ac:dyDescent="0.2">
      <c r="A711" s="6"/>
      <c r="B711" s="6"/>
      <c r="C711" s="6"/>
      <c r="D711" s="6"/>
      <c r="E711" s="6"/>
      <c r="F711" s="6"/>
      <c r="G711" s="10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6"/>
      <c r="AA711" s="6"/>
    </row>
    <row r="712" spans="1:27" ht="15.75" customHeight="1" x14ac:dyDescent="0.2">
      <c r="A712" s="6"/>
      <c r="B712" s="6"/>
      <c r="C712" s="6"/>
      <c r="D712" s="6"/>
      <c r="E712" s="6"/>
      <c r="F712" s="6"/>
      <c r="G712" s="10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6"/>
      <c r="AA712" s="6"/>
    </row>
    <row r="713" spans="1:27" ht="15.75" customHeight="1" x14ac:dyDescent="0.2">
      <c r="A713" s="6"/>
      <c r="B713" s="6"/>
      <c r="C713" s="6"/>
      <c r="D713" s="6"/>
      <c r="E713" s="6"/>
      <c r="F713" s="6"/>
      <c r="G713" s="10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6"/>
      <c r="AA713" s="6"/>
    </row>
    <row r="714" spans="1:27" ht="15.75" customHeight="1" x14ac:dyDescent="0.2">
      <c r="A714" s="6"/>
      <c r="B714" s="6"/>
      <c r="C714" s="6"/>
      <c r="D714" s="6"/>
      <c r="E714" s="6"/>
      <c r="F714" s="6"/>
      <c r="G714" s="10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6"/>
      <c r="AA714" s="6"/>
    </row>
    <row r="715" spans="1:27" ht="15.75" customHeight="1" x14ac:dyDescent="0.2">
      <c r="A715" s="6"/>
      <c r="B715" s="6"/>
      <c r="C715" s="6"/>
      <c r="D715" s="6"/>
      <c r="E715" s="6"/>
      <c r="F715" s="6"/>
      <c r="G715" s="10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6"/>
      <c r="AA715" s="6"/>
    </row>
    <row r="716" spans="1:27" ht="15.75" customHeight="1" x14ac:dyDescent="0.2">
      <c r="A716" s="6"/>
      <c r="B716" s="6"/>
      <c r="C716" s="6"/>
      <c r="D716" s="6"/>
      <c r="E716" s="6"/>
      <c r="F716" s="6"/>
      <c r="G716" s="10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6"/>
      <c r="AA716" s="6"/>
    </row>
    <row r="717" spans="1:27" ht="15.75" customHeight="1" x14ac:dyDescent="0.2">
      <c r="A717" s="6"/>
      <c r="B717" s="6"/>
      <c r="C717" s="6"/>
      <c r="D717" s="6"/>
      <c r="E717" s="6"/>
      <c r="F717" s="6"/>
      <c r="G717" s="10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6"/>
      <c r="AA717" s="6"/>
    </row>
    <row r="718" spans="1:27" ht="15.75" customHeight="1" x14ac:dyDescent="0.2">
      <c r="A718" s="6"/>
      <c r="B718" s="6"/>
      <c r="C718" s="6"/>
      <c r="D718" s="6"/>
      <c r="E718" s="6"/>
      <c r="F718" s="6"/>
      <c r="G718" s="10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6"/>
      <c r="AA718" s="6"/>
    </row>
    <row r="719" spans="1:27" ht="15.75" customHeight="1" x14ac:dyDescent="0.2">
      <c r="A719" s="6"/>
      <c r="B719" s="6"/>
      <c r="C719" s="6"/>
      <c r="D719" s="6"/>
      <c r="E719" s="6"/>
      <c r="F719" s="6"/>
      <c r="G719" s="10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6"/>
      <c r="AA719" s="6"/>
    </row>
    <row r="720" spans="1:27" ht="15.75" customHeight="1" x14ac:dyDescent="0.2">
      <c r="A720" s="6"/>
      <c r="B720" s="6"/>
      <c r="C720" s="6"/>
      <c r="D720" s="6"/>
      <c r="E720" s="6"/>
      <c r="F720" s="6"/>
      <c r="G720" s="10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6"/>
      <c r="AA720" s="6"/>
    </row>
    <row r="721" spans="1:27" ht="15.75" customHeight="1" x14ac:dyDescent="0.2">
      <c r="A721" s="6"/>
      <c r="B721" s="6"/>
      <c r="C721" s="6"/>
      <c r="D721" s="6"/>
      <c r="E721" s="6"/>
      <c r="F721" s="6"/>
      <c r="G721" s="10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6"/>
      <c r="AA721" s="6"/>
    </row>
    <row r="722" spans="1:27" ht="15.75" customHeight="1" x14ac:dyDescent="0.2">
      <c r="A722" s="6"/>
      <c r="B722" s="6"/>
      <c r="C722" s="6"/>
      <c r="D722" s="6"/>
      <c r="E722" s="6"/>
      <c r="F722" s="6"/>
      <c r="G722" s="10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6"/>
      <c r="AA722" s="6"/>
    </row>
    <row r="723" spans="1:27" ht="15.75" customHeight="1" x14ac:dyDescent="0.2">
      <c r="A723" s="6"/>
      <c r="B723" s="6"/>
      <c r="C723" s="6"/>
      <c r="D723" s="6"/>
      <c r="E723" s="6"/>
      <c r="F723" s="6"/>
      <c r="G723" s="10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6"/>
      <c r="AA723" s="6"/>
    </row>
    <row r="724" spans="1:27" ht="15.75" customHeight="1" x14ac:dyDescent="0.2">
      <c r="A724" s="6"/>
      <c r="B724" s="6"/>
      <c r="C724" s="6"/>
      <c r="D724" s="6"/>
      <c r="E724" s="6"/>
      <c r="F724" s="6"/>
      <c r="G724" s="10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6"/>
      <c r="AA724" s="6"/>
    </row>
    <row r="725" spans="1:27" ht="15.75" customHeight="1" x14ac:dyDescent="0.2">
      <c r="A725" s="6"/>
      <c r="B725" s="6"/>
      <c r="C725" s="6"/>
      <c r="D725" s="6"/>
      <c r="E725" s="6"/>
      <c r="F725" s="6"/>
      <c r="G725" s="10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6"/>
      <c r="AA725" s="6"/>
    </row>
    <row r="726" spans="1:27" ht="15.75" customHeight="1" x14ac:dyDescent="0.2">
      <c r="A726" s="6"/>
      <c r="B726" s="6"/>
      <c r="C726" s="6"/>
      <c r="D726" s="6"/>
      <c r="E726" s="6"/>
      <c r="F726" s="6"/>
      <c r="G726" s="10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6"/>
      <c r="AA726" s="6"/>
    </row>
    <row r="727" spans="1:27" ht="15.75" customHeight="1" x14ac:dyDescent="0.2">
      <c r="A727" s="6"/>
      <c r="B727" s="6"/>
      <c r="C727" s="6"/>
      <c r="D727" s="6"/>
      <c r="E727" s="6"/>
      <c r="F727" s="6"/>
      <c r="G727" s="10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6"/>
      <c r="AA727" s="6"/>
    </row>
    <row r="728" spans="1:27" ht="15.75" customHeight="1" x14ac:dyDescent="0.2">
      <c r="A728" s="6"/>
      <c r="B728" s="6"/>
      <c r="C728" s="6"/>
      <c r="D728" s="6"/>
      <c r="E728" s="6"/>
      <c r="F728" s="6"/>
      <c r="G728" s="10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6"/>
      <c r="AA728" s="6"/>
    </row>
    <row r="729" spans="1:27" ht="15.75" customHeight="1" x14ac:dyDescent="0.2">
      <c r="A729" s="6"/>
      <c r="B729" s="6"/>
      <c r="C729" s="6"/>
      <c r="D729" s="6"/>
      <c r="E729" s="6"/>
      <c r="F729" s="6"/>
      <c r="G729" s="10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6"/>
      <c r="AA729" s="6"/>
    </row>
    <row r="730" spans="1:27" ht="15.75" customHeight="1" x14ac:dyDescent="0.2">
      <c r="A730" s="6"/>
      <c r="B730" s="6"/>
      <c r="C730" s="6"/>
      <c r="D730" s="6"/>
      <c r="E730" s="6"/>
      <c r="F730" s="6"/>
      <c r="G730" s="10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6"/>
      <c r="AA730" s="6"/>
    </row>
    <row r="731" spans="1:27" ht="15.75" customHeight="1" x14ac:dyDescent="0.2">
      <c r="A731" s="6"/>
      <c r="B731" s="6"/>
      <c r="C731" s="6"/>
      <c r="D731" s="6"/>
      <c r="E731" s="6"/>
      <c r="F731" s="6"/>
      <c r="G731" s="10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6"/>
      <c r="AA731" s="6"/>
    </row>
    <row r="732" spans="1:27" ht="15.75" customHeight="1" x14ac:dyDescent="0.2">
      <c r="A732" s="6"/>
      <c r="B732" s="6"/>
      <c r="C732" s="6"/>
      <c r="D732" s="6"/>
      <c r="E732" s="6"/>
      <c r="F732" s="6"/>
      <c r="G732" s="10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6"/>
      <c r="AA732" s="6"/>
    </row>
    <row r="733" spans="1:27" ht="15.75" customHeight="1" x14ac:dyDescent="0.2">
      <c r="A733" s="6"/>
      <c r="B733" s="6"/>
      <c r="C733" s="6"/>
      <c r="D733" s="6"/>
      <c r="E733" s="6"/>
      <c r="F733" s="6"/>
      <c r="G733" s="10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6"/>
      <c r="AA733" s="6"/>
    </row>
    <row r="734" spans="1:27" ht="15.75" customHeight="1" x14ac:dyDescent="0.2">
      <c r="A734" s="6"/>
      <c r="B734" s="6"/>
      <c r="C734" s="6"/>
      <c r="D734" s="6"/>
      <c r="E734" s="6"/>
      <c r="F734" s="6"/>
      <c r="G734" s="10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6"/>
      <c r="AA734" s="6"/>
    </row>
    <row r="735" spans="1:27" ht="15.75" customHeight="1" x14ac:dyDescent="0.2">
      <c r="A735" s="6"/>
      <c r="B735" s="6"/>
      <c r="C735" s="6"/>
      <c r="D735" s="6"/>
      <c r="E735" s="6"/>
      <c r="F735" s="6"/>
      <c r="G735" s="10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6"/>
      <c r="AA735" s="6"/>
    </row>
    <row r="736" spans="1:27" ht="15.75" customHeight="1" x14ac:dyDescent="0.2">
      <c r="A736" s="6"/>
      <c r="B736" s="6"/>
      <c r="C736" s="6"/>
      <c r="D736" s="6"/>
      <c r="E736" s="6"/>
      <c r="F736" s="6"/>
      <c r="G736" s="10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6"/>
      <c r="AA736" s="6"/>
    </row>
    <row r="737" spans="1:27" ht="15.75" customHeight="1" x14ac:dyDescent="0.2">
      <c r="A737" s="6"/>
      <c r="B737" s="6"/>
      <c r="C737" s="6"/>
      <c r="D737" s="6"/>
      <c r="E737" s="6"/>
      <c r="F737" s="6"/>
      <c r="G737" s="10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6"/>
      <c r="AA737" s="6"/>
    </row>
    <row r="738" spans="1:27" ht="15.75" customHeight="1" x14ac:dyDescent="0.2">
      <c r="A738" s="6"/>
      <c r="B738" s="6"/>
      <c r="C738" s="6"/>
      <c r="D738" s="6"/>
      <c r="E738" s="6"/>
      <c r="F738" s="6"/>
      <c r="G738" s="10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6"/>
      <c r="AA738" s="6"/>
    </row>
    <row r="739" spans="1:27" ht="15.75" customHeight="1" x14ac:dyDescent="0.2">
      <c r="A739" s="6"/>
      <c r="B739" s="6"/>
      <c r="C739" s="6"/>
      <c r="D739" s="6"/>
      <c r="E739" s="6"/>
      <c r="F739" s="6"/>
      <c r="G739" s="10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6"/>
      <c r="AA739" s="6"/>
    </row>
    <row r="740" spans="1:27" ht="15.75" customHeight="1" x14ac:dyDescent="0.2">
      <c r="A740" s="6"/>
      <c r="B740" s="6"/>
      <c r="C740" s="6"/>
      <c r="D740" s="6"/>
      <c r="E740" s="6"/>
      <c r="F740" s="6"/>
      <c r="G740" s="10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6"/>
      <c r="AA740" s="6"/>
    </row>
    <row r="741" spans="1:27" ht="15.75" customHeight="1" x14ac:dyDescent="0.2">
      <c r="A741" s="6"/>
      <c r="B741" s="6"/>
      <c r="C741" s="6"/>
      <c r="D741" s="6"/>
      <c r="E741" s="6"/>
      <c r="F741" s="6"/>
      <c r="G741" s="10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6"/>
      <c r="AA741" s="6"/>
    </row>
    <row r="742" spans="1:27" ht="15.75" customHeight="1" x14ac:dyDescent="0.2">
      <c r="A742" s="6"/>
      <c r="B742" s="6"/>
      <c r="C742" s="6"/>
      <c r="D742" s="6"/>
      <c r="E742" s="6"/>
      <c r="F742" s="6"/>
      <c r="G742" s="10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6"/>
      <c r="AA742" s="6"/>
    </row>
    <row r="743" spans="1:27" ht="15.75" customHeight="1" x14ac:dyDescent="0.2">
      <c r="A743" s="6"/>
      <c r="B743" s="6"/>
      <c r="C743" s="6"/>
      <c r="D743" s="6"/>
      <c r="E743" s="6"/>
      <c r="F743" s="6"/>
      <c r="G743" s="10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6"/>
      <c r="AA743" s="6"/>
    </row>
    <row r="744" spans="1:27" ht="15.75" customHeight="1" x14ac:dyDescent="0.2">
      <c r="A744" s="6"/>
      <c r="B744" s="6"/>
      <c r="C744" s="6"/>
      <c r="D744" s="6"/>
      <c r="E744" s="6"/>
      <c r="F744" s="6"/>
      <c r="G744" s="10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6"/>
      <c r="AA744" s="6"/>
    </row>
    <row r="745" spans="1:27" ht="15.75" customHeight="1" x14ac:dyDescent="0.2">
      <c r="A745" s="6"/>
      <c r="B745" s="6"/>
      <c r="C745" s="6"/>
      <c r="D745" s="6"/>
      <c r="E745" s="6"/>
      <c r="F745" s="6"/>
      <c r="G745" s="10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6"/>
      <c r="AA745" s="6"/>
    </row>
    <row r="746" spans="1:27" ht="15.75" customHeight="1" x14ac:dyDescent="0.2">
      <c r="A746" s="6"/>
      <c r="B746" s="6"/>
      <c r="C746" s="6"/>
      <c r="D746" s="6"/>
      <c r="E746" s="6"/>
      <c r="F746" s="6"/>
      <c r="G746" s="10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6"/>
      <c r="AA746" s="6"/>
    </row>
    <row r="747" spans="1:27" ht="15.75" customHeight="1" x14ac:dyDescent="0.2">
      <c r="A747" s="6"/>
      <c r="B747" s="6"/>
      <c r="C747" s="6"/>
      <c r="D747" s="6"/>
      <c r="E747" s="6"/>
      <c r="F747" s="6"/>
      <c r="G747" s="10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6"/>
      <c r="AA747" s="6"/>
    </row>
    <row r="748" spans="1:27" ht="15.75" customHeight="1" x14ac:dyDescent="0.2">
      <c r="A748" s="6"/>
      <c r="B748" s="6"/>
      <c r="C748" s="6"/>
      <c r="D748" s="6"/>
      <c r="E748" s="6"/>
      <c r="F748" s="6"/>
      <c r="G748" s="10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6"/>
      <c r="AA748" s="6"/>
    </row>
    <row r="749" spans="1:27" ht="15.75" customHeight="1" x14ac:dyDescent="0.2">
      <c r="A749" s="6"/>
      <c r="B749" s="6"/>
      <c r="C749" s="6"/>
      <c r="D749" s="6"/>
      <c r="E749" s="6"/>
      <c r="F749" s="6"/>
      <c r="G749" s="10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6"/>
      <c r="AA749" s="6"/>
    </row>
    <row r="750" spans="1:27" ht="15.75" customHeight="1" x14ac:dyDescent="0.2">
      <c r="A750" s="6"/>
      <c r="B750" s="6"/>
      <c r="C750" s="6"/>
      <c r="D750" s="6"/>
      <c r="E750" s="6"/>
      <c r="F750" s="6"/>
      <c r="G750" s="10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6"/>
      <c r="AA750" s="6"/>
    </row>
    <row r="751" spans="1:27" ht="15.75" customHeight="1" x14ac:dyDescent="0.2">
      <c r="A751" s="6"/>
      <c r="B751" s="6"/>
      <c r="C751" s="6"/>
      <c r="D751" s="6"/>
      <c r="E751" s="6"/>
      <c r="F751" s="6"/>
      <c r="G751" s="10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6"/>
      <c r="AA751" s="6"/>
    </row>
    <row r="752" spans="1:27" ht="15.75" customHeight="1" x14ac:dyDescent="0.2">
      <c r="A752" s="6"/>
      <c r="B752" s="6"/>
      <c r="C752" s="6"/>
      <c r="D752" s="6"/>
      <c r="E752" s="6"/>
      <c r="F752" s="6"/>
      <c r="G752" s="10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6"/>
      <c r="AA752" s="6"/>
    </row>
    <row r="753" spans="1:27" ht="15.75" customHeight="1" x14ac:dyDescent="0.2">
      <c r="A753" s="6"/>
      <c r="B753" s="6"/>
      <c r="C753" s="6"/>
      <c r="D753" s="6"/>
      <c r="E753" s="6"/>
      <c r="F753" s="6"/>
      <c r="G753" s="10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6"/>
      <c r="AA753" s="6"/>
    </row>
    <row r="754" spans="1:27" ht="15.75" customHeight="1" x14ac:dyDescent="0.2">
      <c r="A754" s="6"/>
      <c r="B754" s="6"/>
      <c r="C754" s="6"/>
      <c r="D754" s="6"/>
      <c r="E754" s="6"/>
      <c r="F754" s="6"/>
      <c r="G754" s="10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6"/>
      <c r="AA754" s="6"/>
    </row>
    <row r="755" spans="1:27" ht="15.75" customHeight="1" x14ac:dyDescent="0.2">
      <c r="A755" s="6"/>
      <c r="B755" s="6"/>
      <c r="C755" s="6"/>
      <c r="D755" s="6"/>
      <c r="E755" s="6"/>
      <c r="F755" s="6"/>
      <c r="G755" s="10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6"/>
      <c r="AA755" s="6"/>
    </row>
    <row r="756" spans="1:27" ht="15.75" customHeight="1" x14ac:dyDescent="0.2">
      <c r="A756" s="6"/>
      <c r="B756" s="6"/>
      <c r="C756" s="6"/>
      <c r="D756" s="6"/>
      <c r="E756" s="6"/>
      <c r="F756" s="6"/>
      <c r="G756" s="10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6"/>
      <c r="AA756" s="6"/>
    </row>
    <row r="757" spans="1:27" ht="15.75" customHeight="1" x14ac:dyDescent="0.2">
      <c r="A757" s="6"/>
      <c r="B757" s="6"/>
      <c r="C757" s="6"/>
      <c r="D757" s="6"/>
      <c r="E757" s="6"/>
      <c r="F757" s="6"/>
      <c r="G757" s="10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6"/>
      <c r="AA757" s="6"/>
    </row>
    <row r="758" spans="1:27" ht="15.75" customHeight="1" x14ac:dyDescent="0.2">
      <c r="A758" s="6"/>
      <c r="B758" s="6"/>
      <c r="C758" s="6"/>
      <c r="D758" s="6"/>
      <c r="E758" s="6"/>
      <c r="F758" s="6"/>
      <c r="G758" s="10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6"/>
      <c r="AA758" s="6"/>
    </row>
    <row r="759" spans="1:27" ht="15.75" customHeight="1" x14ac:dyDescent="0.2">
      <c r="A759" s="6"/>
      <c r="B759" s="6"/>
      <c r="C759" s="6"/>
      <c r="D759" s="6"/>
      <c r="E759" s="6"/>
      <c r="F759" s="6"/>
      <c r="G759" s="10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6"/>
      <c r="AA759" s="6"/>
    </row>
    <row r="760" spans="1:27" ht="15.75" customHeight="1" x14ac:dyDescent="0.2">
      <c r="A760" s="6"/>
      <c r="B760" s="6"/>
      <c r="C760" s="6"/>
      <c r="D760" s="6"/>
      <c r="E760" s="6"/>
      <c r="F760" s="6"/>
      <c r="G760" s="10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6"/>
      <c r="AA760" s="6"/>
    </row>
    <row r="761" spans="1:27" ht="15.75" customHeight="1" x14ac:dyDescent="0.2">
      <c r="A761" s="6"/>
      <c r="B761" s="6"/>
      <c r="C761" s="6"/>
      <c r="D761" s="6"/>
      <c r="E761" s="6"/>
      <c r="F761" s="6"/>
      <c r="G761" s="10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6"/>
      <c r="AA761" s="6"/>
    </row>
    <row r="762" spans="1:27" ht="15.75" customHeight="1" x14ac:dyDescent="0.2">
      <c r="A762" s="6"/>
      <c r="B762" s="6"/>
      <c r="C762" s="6"/>
      <c r="D762" s="6"/>
      <c r="E762" s="6"/>
      <c r="F762" s="6"/>
      <c r="G762" s="10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6"/>
      <c r="AA762" s="6"/>
    </row>
    <row r="763" spans="1:27" ht="15.75" customHeight="1" x14ac:dyDescent="0.2">
      <c r="A763" s="6"/>
      <c r="B763" s="6"/>
      <c r="C763" s="6"/>
      <c r="D763" s="6"/>
      <c r="E763" s="6"/>
      <c r="F763" s="6"/>
      <c r="G763" s="10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6"/>
      <c r="AA763" s="6"/>
    </row>
    <row r="764" spans="1:27" ht="15.75" customHeight="1" x14ac:dyDescent="0.2">
      <c r="A764" s="6"/>
      <c r="B764" s="6"/>
      <c r="C764" s="6"/>
      <c r="D764" s="6"/>
      <c r="E764" s="6"/>
      <c r="F764" s="6"/>
      <c r="G764" s="10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6"/>
      <c r="AA764" s="6"/>
    </row>
    <row r="765" spans="1:27" ht="15.75" customHeight="1" x14ac:dyDescent="0.2">
      <c r="A765" s="6"/>
      <c r="B765" s="6"/>
      <c r="C765" s="6"/>
      <c r="D765" s="6"/>
      <c r="E765" s="6"/>
      <c r="F765" s="6"/>
      <c r="G765" s="10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6"/>
      <c r="AA765" s="6"/>
    </row>
    <row r="766" spans="1:27" ht="15.75" customHeight="1" x14ac:dyDescent="0.2">
      <c r="A766" s="6"/>
      <c r="B766" s="6"/>
      <c r="C766" s="6"/>
      <c r="D766" s="6"/>
      <c r="E766" s="6"/>
      <c r="F766" s="6"/>
      <c r="G766" s="10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6"/>
      <c r="AA766" s="6"/>
    </row>
    <row r="767" spans="1:27" ht="15.75" customHeight="1" x14ac:dyDescent="0.2">
      <c r="A767" s="6"/>
      <c r="B767" s="6"/>
      <c r="C767" s="6"/>
      <c r="D767" s="6"/>
      <c r="E767" s="6"/>
      <c r="F767" s="6"/>
      <c r="G767" s="10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6"/>
      <c r="AA767" s="6"/>
    </row>
    <row r="768" spans="1:27" ht="15.75" customHeight="1" x14ac:dyDescent="0.2">
      <c r="A768" s="6"/>
      <c r="B768" s="6"/>
      <c r="C768" s="6"/>
      <c r="D768" s="6"/>
      <c r="E768" s="6"/>
      <c r="F768" s="6"/>
      <c r="G768" s="10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6"/>
      <c r="AA768" s="6"/>
    </row>
    <row r="769" spans="1:27" ht="15.75" customHeight="1" x14ac:dyDescent="0.2">
      <c r="A769" s="6"/>
      <c r="B769" s="6"/>
      <c r="C769" s="6"/>
      <c r="D769" s="6"/>
      <c r="E769" s="6"/>
      <c r="F769" s="6"/>
      <c r="G769" s="10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6"/>
      <c r="AA769" s="6"/>
    </row>
    <row r="770" spans="1:27" ht="15.75" customHeight="1" x14ac:dyDescent="0.2">
      <c r="A770" s="6"/>
      <c r="B770" s="6"/>
      <c r="C770" s="6"/>
      <c r="D770" s="6"/>
      <c r="E770" s="6"/>
      <c r="F770" s="6"/>
      <c r="G770" s="10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6"/>
      <c r="AA770" s="6"/>
    </row>
    <row r="771" spans="1:27" ht="15.75" customHeight="1" x14ac:dyDescent="0.2">
      <c r="A771" s="6"/>
      <c r="B771" s="6"/>
      <c r="C771" s="6"/>
      <c r="D771" s="6"/>
      <c r="E771" s="6"/>
      <c r="F771" s="6"/>
      <c r="G771" s="10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6"/>
      <c r="AA771" s="6"/>
    </row>
    <row r="772" spans="1:27" ht="15.75" customHeight="1" x14ac:dyDescent="0.2">
      <c r="A772" s="6"/>
      <c r="B772" s="6"/>
      <c r="C772" s="6"/>
      <c r="D772" s="6"/>
      <c r="E772" s="6"/>
      <c r="F772" s="6"/>
      <c r="G772" s="10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6"/>
      <c r="AA772" s="6"/>
    </row>
    <row r="773" spans="1:27" ht="15.75" customHeight="1" x14ac:dyDescent="0.2">
      <c r="A773" s="6"/>
      <c r="B773" s="6"/>
      <c r="C773" s="6"/>
      <c r="D773" s="6"/>
      <c r="E773" s="6"/>
      <c r="F773" s="6"/>
      <c r="G773" s="10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6"/>
      <c r="AA773" s="6"/>
    </row>
    <row r="774" spans="1:27" ht="15.75" customHeight="1" x14ac:dyDescent="0.2">
      <c r="A774" s="6"/>
      <c r="B774" s="6"/>
      <c r="C774" s="6"/>
      <c r="D774" s="6"/>
      <c r="E774" s="6"/>
      <c r="F774" s="6"/>
      <c r="G774" s="10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6"/>
      <c r="AA774" s="6"/>
    </row>
    <row r="775" spans="1:27" ht="15.75" customHeight="1" x14ac:dyDescent="0.2">
      <c r="A775" s="6"/>
      <c r="B775" s="6"/>
      <c r="C775" s="6"/>
      <c r="D775" s="6"/>
      <c r="E775" s="6"/>
      <c r="F775" s="6"/>
      <c r="G775" s="10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6"/>
      <c r="AA775" s="6"/>
    </row>
    <row r="776" spans="1:27" ht="15.75" customHeight="1" x14ac:dyDescent="0.2">
      <c r="A776" s="6"/>
      <c r="B776" s="6"/>
      <c r="C776" s="6"/>
      <c r="D776" s="6"/>
      <c r="E776" s="6"/>
      <c r="F776" s="6"/>
      <c r="G776" s="10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6"/>
      <c r="AA776" s="6"/>
    </row>
    <row r="777" spans="1:27" ht="15.75" customHeight="1" x14ac:dyDescent="0.2">
      <c r="A777" s="6"/>
      <c r="B777" s="6"/>
      <c r="C777" s="6"/>
      <c r="D777" s="6"/>
      <c r="E777" s="6"/>
      <c r="F777" s="6"/>
      <c r="G777" s="10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6"/>
      <c r="AA777" s="6"/>
    </row>
    <row r="778" spans="1:27" ht="15.75" customHeight="1" x14ac:dyDescent="0.2">
      <c r="A778" s="6"/>
      <c r="B778" s="6"/>
      <c r="C778" s="6"/>
      <c r="D778" s="6"/>
      <c r="E778" s="6"/>
      <c r="F778" s="6"/>
      <c r="G778" s="10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6"/>
      <c r="AA778" s="6"/>
    </row>
    <row r="779" spans="1:27" ht="15.75" customHeight="1" x14ac:dyDescent="0.2">
      <c r="A779" s="6"/>
      <c r="B779" s="6"/>
      <c r="C779" s="6"/>
      <c r="D779" s="6"/>
      <c r="E779" s="6"/>
      <c r="F779" s="6"/>
      <c r="G779" s="10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6"/>
      <c r="AA779" s="6"/>
    </row>
    <row r="780" spans="1:27" ht="15.75" customHeight="1" x14ac:dyDescent="0.2">
      <c r="A780" s="6"/>
      <c r="B780" s="6"/>
      <c r="C780" s="6"/>
      <c r="D780" s="6"/>
      <c r="E780" s="6"/>
      <c r="F780" s="6"/>
      <c r="G780" s="10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6"/>
      <c r="AA780" s="6"/>
    </row>
    <row r="781" spans="1:27" ht="15.75" customHeight="1" x14ac:dyDescent="0.2">
      <c r="A781" s="6"/>
      <c r="B781" s="6"/>
      <c r="C781" s="6"/>
      <c r="D781" s="6"/>
      <c r="E781" s="6"/>
      <c r="F781" s="6"/>
      <c r="G781" s="10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6"/>
      <c r="AA781" s="6"/>
    </row>
    <row r="782" spans="1:27" ht="15.75" customHeight="1" x14ac:dyDescent="0.2">
      <c r="A782" s="6"/>
      <c r="B782" s="6"/>
      <c r="C782" s="6"/>
      <c r="D782" s="6"/>
      <c r="E782" s="6"/>
      <c r="F782" s="6"/>
      <c r="G782" s="10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6"/>
      <c r="AA782" s="6"/>
    </row>
    <row r="783" spans="1:27" ht="15.75" customHeight="1" x14ac:dyDescent="0.2">
      <c r="A783" s="6"/>
      <c r="B783" s="6"/>
      <c r="C783" s="6"/>
      <c r="D783" s="6"/>
      <c r="E783" s="6"/>
      <c r="F783" s="6"/>
      <c r="G783" s="10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6"/>
      <c r="AA783" s="6"/>
    </row>
    <row r="784" spans="1:27" ht="15.75" customHeight="1" x14ac:dyDescent="0.2">
      <c r="A784" s="6"/>
      <c r="B784" s="6"/>
      <c r="C784" s="6"/>
      <c r="D784" s="6"/>
      <c r="E784" s="6"/>
      <c r="F784" s="6"/>
      <c r="G784" s="10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6"/>
      <c r="AA784" s="6"/>
    </row>
    <row r="785" spans="1:27" ht="15.75" customHeight="1" x14ac:dyDescent="0.2">
      <c r="A785" s="6"/>
      <c r="B785" s="6"/>
      <c r="C785" s="6"/>
      <c r="D785" s="6"/>
      <c r="E785" s="6"/>
      <c r="F785" s="6"/>
      <c r="G785" s="10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6"/>
      <c r="AA785" s="6"/>
    </row>
    <row r="786" spans="1:27" ht="15.75" customHeight="1" x14ac:dyDescent="0.2">
      <c r="A786" s="6"/>
      <c r="B786" s="6"/>
      <c r="C786" s="6"/>
      <c r="D786" s="6"/>
      <c r="E786" s="6"/>
      <c r="F786" s="6"/>
      <c r="G786" s="10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6"/>
      <c r="AA786" s="6"/>
    </row>
    <row r="787" spans="1:27" ht="15.75" customHeight="1" x14ac:dyDescent="0.2">
      <c r="A787" s="6"/>
      <c r="B787" s="6"/>
      <c r="C787" s="6"/>
      <c r="D787" s="6"/>
      <c r="E787" s="6"/>
      <c r="F787" s="6"/>
      <c r="G787" s="10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6"/>
      <c r="AA787" s="6"/>
    </row>
    <row r="788" spans="1:27" ht="15.75" customHeight="1" x14ac:dyDescent="0.2">
      <c r="A788" s="6"/>
      <c r="B788" s="6"/>
      <c r="C788" s="6"/>
      <c r="D788" s="6"/>
      <c r="E788" s="6"/>
      <c r="F788" s="6"/>
      <c r="G788" s="10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6"/>
      <c r="AA788" s="6"/>
    </row>
    <row r="789" spans="1:27" ht="15.75" customHeight="1" x14ac:dyDescent="0.2">
      <c r="A789" s="6"/>
      <c r="B789" s="6"/>
      <c r="C789" s="6"/>
      <c r="D789" s="6"/>
      <c r="E789" s="6"/>
      <c r="F789" s="6"/>
      <c r="G789" s="10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6"/>
      <c r="AA789" s="6"/>
    </row>
    <row r="790" spans="1:27" ht="15.75" customHeight="1" x14ac:dyDescent="0.2">
      <c r="A790" s="6"/>
      <c r="B790" s="6"/>
      <c r="C790" s="6"/>
      <c r="D790" s="6"/>
      <c r="E790" s="6"/>
      <c r="F790" s="6"/>
      <c r="G790" s="10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6"/>
      <c r="AA790" s="6"/>
    </row>
    <row r="791" spans="1:27" ht="15.75" customHeight="1" x14ac:dyDescent="0.2">
      <c r="A791" s="6"/>
      <c r="B791" s="6"/>
      <c r="C791" s="6"/>
      <c r="D791" s="6"/>
      <c r="E791" s="6"/>
      <c r="F791" s="6"/>
      <c r="G791" s="10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6"/>
      <c r="AA791" s="6"/>
    </row>
    <row r="792" spans="1:27" ht="15.75" customHeight="1" x14ac:dyDescent="0.2">
      <c r="A792" s="6"/>
      <c r="B792" s="6"/>
      <c r="C792" s="6"/>
      <c r="D792" s="6"/>
      <c r="E792" s="6"/>
      <c r="F792" s="6"/>
      <c r="G792" s="10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6"/>
      <c r="AA792" s="6"/>
    </row>
    <row r="793" spans="1:27" ht="15.75" customHeight="1" x14ac:dyDescent="0.2">
      <c r="A793" s="6"/>
      <c r="B793" s="6"/>
      <c r="C793" s="6"/>
      <c r="D793" s="6"/>
      <c r="E793" s="6"/>
      <c r="F793" s="6"/>
      <c r="G793" s="10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6"/>
      <c r="AA793" s="6"/>
    </row>
    <row r="794" spans="1:27" ht="15.75" customHeight="1" x14ac:dyDescent="0.2">
      <c r="A794" s="6"/>
      <c r="B794" s="6"/>
      <c r="C794" s="6"/>
      <c r="D794" s="6"/>
      <c r="E794" s="6"/>
      <c r="F794" s="6"/>
      <c r="G794" s="10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6"/>
      <c r="AA794" s="6"/>
    </row>
    <row r="795" spans="1:27" ht="15.75" customHeight="1" x14ac:dyDescent="0.2">
      <c r="A795" s="6"/>
      <c r="B795" s="6"/>
      <c r="C795" s="6"/>
      <c r="D795" s="6"/>
      <c r="E795" s="6"/>
      <c r="F795" s="6"/>
      <c r="G795" s="10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6"/>
      <c r="AA795" s="6"/>
    </row>
    <row r="796" spans="1:27" ht="15.75" customHeight="1" x14ac:dyDescent="0.2">
      <c r="A796" s="6"/>
      <c r="B796" s="6"/>
      <c r="C796" s="6"/>
      <c r="D796" s="6"/>
      <c r="E796" s="6"/>
      <c r="F796" s="6"/>
      <c r="G796" s="10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6"/>
      <c r="AA796" s="6"/>
    </row>
    <row r="797" spans="1:27" ht="15.75" customHeight="1" x14ac:dyDescent="0.2">
      <c r="A797" s="6"/>
      <c r="B797" s="6"/>
      <c r="C797" s="6"/>
      <c r="D797" s="6"/>
      <c r="E797" s="6"/>
      <c r="F797" s="6"/>
      <c r="G797" s="10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6"/>
      <c r="AA797" s="6"/>
    </row>
    <row r="798" spans="1:27" ht="15.75" customHeight="1" x14ac:dyDescent="0.2">
      <c r="A798" s="6"/>
      <c r="B798" s="6"/>
      <c r="C798" s="6"/>
      <c r="D798" s="6"/>
      <c r="E798" s="6"/>
      <c r="F798" s="6"/>
      <c r="G798" s="10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6"/>
      <c r="AA798" s="6"/>
    </row>
    <row r="799" spans="1:27" ht="15.75" customHeight="1" x14ac:dyDescent="0.2">
      <c r="A799" s="6"/>
      <c r="B799" s="6"/>
      <c r="C799" s="6"/>
      <c r="D799" s="6"/>
      <c r="E799" s="6"/>
      <c r="F799" s="6"/>
      <c r="G799" s="10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6"/>
      <c r="AA799" s="6"/>
    </row>
    <row r="800" spans="1:27" ht="15.75" customHeight="1" x14ac:dyDescent="0.2">
      <c r="A800" s="6"/>
      <c r="B800" s="6"/>
      <c r="C800" s="6"/>
      <c r="D800" s="6"/>
      <c r="E800" s="6"/>
      <c r="F800" s="6"/>
      <c r="G800" s="10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6"/>
      <c r="AA800" s="6"/>
    </row>
    <row r="801" spans="1:27" ht="15.75" customHeight="1" x14ac:dyDescent="0.2">
      <c r="A801" s="6"/>
      <c r="B801" s="6"/>
      <c r="C801" s="6"/>
      <c r="D801" s="6"/>
      <c r="E801" s="6"/>
      <c r="F801" s="6"/>
      <c r="G801" s="10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6"/>
      <c r="AA801" s="6"/>
    </row>
    <row r="802" spans="1:27" ht="15.75" customHeight="1" x14ac:dyDescent="0.2">
      <c r="A802" s="6"/>
      <c r="B802" s="6"/>
      <c r="C802" s="6"/>
      <c r="D802" s="6"/>
      <c r="E802" s="6"/>
      <c r="F802" s="6"/>
      <c r="G802" s="10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6"/>
      <c r="AA802" s="6"/>
    </row>
    <row r="803" spans="1:27" ht="15.75" customHeight="1" x14ac:dyDescent="0.2">
      <c r="A803" s="6"/>
      <c r="B803" s="6"/>
      <c r="C803" s="6"/>
      <c r="D803" s="6"/>
      <c r="E803" s="6"/>
      <c r="F803" s="6"/>
      <c r="G803" s="10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6"/>
      <c r="AA803" s="6"/>
    </row>
    <row r="804" spans="1:27" ht="15.75" customHeight="1" x14ac:dyDescent="0.2">
      <c r="A804" s="6"/>
      <c r="B804" s="6"/>
      <c r="C804" s="6"/>
      <c r="D804" s="6"/>
      <c r="E804" s="6"/>
      <c r="F804" s="6"/>
      <c r="G804" s="10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6"/>
      <c r="AA804" s="6"/>
    </row>
    <row r="805" spans="1:27" ht="15.75" customHeight="1" x14ac:dyDescent="0.2">
      <c r="A805" s="6"/>
      <c r="B805" s="6"/>
      <c r="C805" s="6"/>
      <c r="D805" s="6"/>
      <c r="E805" s="6"/>
      <c r="F805" s="6"/>
      <c r="G805" s="10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6"/>
      <c r="AA805" s="6"/>
    </row>
    <row r="806" spans="1:27" ht="15.75" customHeight="1" x14ac:dyDescent="0.2">
      <c r="A806" s="6"/>
      <c r="B806" s="6"/>
      <c r="C806" s="6"/>
      <c r="D806" s="6"/>
      <c r="E806" s="6"/>
      <c r="F806" s="6"/>
      <c r="G806" s="10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6"/>
      <c r="AA806" s="6"/>
    </row>
    <row r="807" spans="1:27" ht="15.75" customHeight="1" x14ac:dyDescent="0.2">
      <c r="A807" s="6"/>
      <c r="B807" s="6"/>
      <c r="C807" s="6"/>
      <c r="D807" s="6"/>
      <c r="E807" s="6"/>
      <c r="F807" s="6"/>
      <c r="G807" s="10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6"/>
      <c r="AA807" s="6"/>
    </row>
    <row r="808" spans="1:27" ht="15.75" customHeight="1" x14ac:dyDescent="0.2">
      <c r="A808" s="6"/>
      <c r="B808" s="6"/>
      <c r="C808" s="6"/>
      <c r="D808" s="6"/>
      <c r="E808" s="6"/>
      <c r="F808" s="6"/>
      <c r="G808" s="10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6"/>
      <c r="AA808" s="6"/>
    </row>
    <row r="809" spans="1:27" ht="15.75" customHeight="1" x14ac:dyDescent="0.2">
      <c r="A809" s="6"/>
      <c r="B809" s="6"/>
      <c r="C809" s="6"/>
      <c r="D809" s="6"/>
      <c r="E809" s="6"/>
      <c r="F809" s="6"/>
      <c r="G809" s="10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6"/>
      <c r="AA809" s="6"/>
    </row>
    <row r="810" spans="1:27" ht="15.75" customHeight="1" x14ac:dyDescent="0.2">
      <c r="A810" s="6"/>
      <c r="B810" s="6"/>
      <c r="C810" s="6"/>
      <c r="D810" s="6"/>
      <c r="E810" s="6"/>
      <c r="F810" s="6"/>
      <c r="G810" s="10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6"/>
      <c r="AA810" s="6"/>
    </row>
    <row r="811" spans="1:27" ht="15.75" customHeight="1" x14ac:dyDescent="0.2">
      <c r="A811" s="6"/>
      <c r="B811" s="6"/>
      <c r="C811" s="6"/>
      <c r="D811" s="6"/>
      <c r="E811" s="6"/>
      <c r="F811" s="6"/>
      <c r="G811" s="10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6"/>
      <c r="AA811" s="6"/>
    </row>
    <row r="812" spans="1:27" ht="15.75" customHeight="1" x14ac:dyDescent="0.2">
      <c r="A812" s="6"/>
      <c r="B812" s="6"/>
      <c r="C812" s="6"/>
      <c r="D812" s="6"/>
      <c r="E812" s="6"/>
      <c r="F812" s="6"/>
      <c r="G812" s="10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6"/>
      <c r="AA812" s="6"/>
    </row>
    <row r="813" spans="1:27" ht="15.75" customHeight="1" x14ac:dyDescent="0.2">
      <c r="A813" s="6"/>
      <c r="B813" s="6"/>
      <c r="C813" s="6"/>
      <c r="D813" s="6"/>
      <c r="E813" s="6"/>
      <c r="F813" s="6"/>
      <c r="G813" s="10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6"/>
      <c r="AA813" s="6"/>
    </row>
    <row r="814" spans="1:27" ht="15.75" customHeight="1" x14ac:dyDescent="0.2">
      <c r="A814" s="6"/>
      <c r="B814" s="6"/>
      <c r="C814" s="6"/>
      <c r="D814" s="6"/>
      <c r="E814" s="6"/>
      <c r="F814" s="6"/>
      <c r="G814" s="10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6"/>
      <c r="AA814" s="6"/>
    </row>
    <row r="815" spans="1:27" ht="15.75" customHeight="1" x14ac:dyDescent="0.2">
      <c r="A815" s="6"/>
      <c r="B815" s="6"/>
      <c r="C815" s="6"/>
      <c r="D815" s="6"/>
      <c r="E815" s="6"/>
      <c r="F815" s="6"/>
      <c r="G815" s="10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6"/>
      <c r="AA815" s="6"/>
    </row>
    <row r="816" spans="1:27" ht="15.75" customHeight="1" x14ac:dyDescent="0.2">
      <c r="A816" s="6"/>
      <c r="B816" s="6"/>
      <c r="C816" s="6"/>
      <c r="D816" s="6"/>
      <c r="E816" s="6"/>
      <c r="F816" s="6"/>
      <c r="G816" s="10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6"/>
      <c r="AA816" s="6"/>
    </row>
    <row r="817" spans="1:27" ht="15.75" customHeight="1" x14ac:dyDescent="0.2">
      <c r="A817" s="6"/>
      <c r="B817" s="6"/>
      <c r="C817" s="6"/>
      <c r="D817" s="6"/>
      <c r="E817" s="6"/>
      <c r="F817" s="6"/>
      <c r="G817" s="10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6"/>
      <c r="AA817" s="6"/>
    </row>
    <row r="818" spans="1:27" ht="15.75" customHeight="1" x14ac:dyDescent="0.2">
      <c r="A818" s="6"/>
      <c r="B818" s="6"/>
      <c r="C818" s="6"/>
      <c r="D818" s="6"/>
      <c r="E818" s="6"/>
      <c r="F818" s="6"/>
      <c r="G818" s="10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6"/>
      <c r="AA818" s="6"/>
    </row>
    <row r="819" spans="1:27" ht="15.75" customHeight="1" x14ac:dyDescent="0.2">
      <c r="A819" s="6"/>
      <c r="B819" s="6"/>
      <c r="C819" s="6"/>
      <c r="D819" s="6"/>
      <c r="E819" s="6"/>
      <c r="F819" s="6"/>
      <c r="G819" s="10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6"/>
      <c r="AA819" s="6"/>
    </row>
    <row r="820" spans="1:27" ht="15.75" customHeight="1" x14ac:dyDescent="0.2">
      <c r="A820" s="6"/>
      <c r="B820" s="6"/>
      <c r="C820" s="6"/>
      <c r="D820" s="6"/>
      <c r="E820" s="6"/>
      <c r="F820" s="6"/>
      <c r="G820" s="10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6"/>
      <c r="AA820" s="6"/>
    </row>
    <row r="821" spans="1:27" ht="15.75" customHeight="1" x14ac:dyDescent="0.2">
      <c r="A821" s="6"/>
      <c r="B821" s="6"/>
      <c r="C821" s="6"/>
      <c r="D821" s="6"/>
      <c r="E821" s="6"/>
      <c r="F821" s="6"/>
      <c r="G821" s="10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6"/>
      <c r="AA821" s="6"/>
    </row>
    <row r="822" spans="1:27" ht="15.75" customHeight="1" x14ac:dyDescent="0.2">
      <c r="A822" s="6"/>
      <c r="B822" s="6"/>
      <c r="C822" s="6"/>
      <c r="D822" s="6"/>
      <c r="E822" s="6"/>
      <c r="F822" s="6"/>
      <c r="G822" s="10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6"/>
      <c r="AA822" s="6"/>
    </row>
    <row r="823" spans="1:27" ht="15.75" customHeight="1" x14ac:dyDescent="0.2">
      <c r="A823" s="6"/>
      <c r="B823" s="6"/>
      <c r="C823" s="6"/>
      <c r="D823" s="6"/>
      <c r="E823" s="6"/>
      <c r="F823" s="6"/>
      <c r="G823" s="10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6"/>
      <c r="AA823" s="6"/>
    </row>
    <row r="824" spans="1:27" ht="15.75" customHeight="1" x14ac:dyDescent="0.2">
      <c r="A824" s="6"/>
      <c r="B824" s="6"/>
      <c r="C824" s="6"/>
      <c r="D824" s="6"/>
      <c r="E824" s="6"/>
      <c r="F824" s="6"/>
      <c r="G824" s="10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6"/>
      <c r="AA824" s="6"/>
    </row>
    <row r="825" spans="1:27" ht="15.75" customHeight="1" x14ac:dyDescent="0.2">
      <c r="A825" s="6"/>
      <c r="B825" s="6"/>
      <c r="C825" s="6"/>
      <c r="D825" s="6"/>
      <c r="E825" s="6"/>
      <c r="F825" s="6"/>
      <c r="G825" s="10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6"/>
      <c r="AA825" s="6"/>
    </row>
    <row r="826" spans="1:27" ht="15.75" customHeight="1" x14ac:dyDescent="0.2">
      <c r="A826" s="6"/>
      <c r="B826" s="6"/>
      <c r="C826" s="6"/>
      <c r="D826" s="6"/>
      <c r="E826" s="6"/>
      <c r="F826" s="6"/>
      <c r="G826" s="10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6"/>
      <c r="AA826" s="6"/>
    </row>
    <row r="827" spans="1:27" ht="15.75" customHeight="1" x14ac:dyDescent="0.2">
      <c r="A827" s="6"/>
      <c r="B827" s="6"/>
      <c r="C827" s="6"/>
      <c r="D827" s="6"/>
      <c r="E827" s="6"/>
      <c r="F827" s="6"/>
      <c r="G827" s="10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6"/>
      <c r="AA827" s="6"/>
    </row>
    <row r="828" spans="1:27" ht="15.75" customHeight="1" x14ac:dyDescent="0.2">
      <c r="A828" s="6"/>
      <c r="B828" s="6"/>
      <c r="C828" s="6"/>
      <c r="D828" s="6"/>
      <c r="E828" s="6"/>
      <c r="F828" s="6"/>
      <c r="G828" s="10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6"/>
      <c r="AA828" s="6"/>
    </row>
    <row r="829" spans="1:27" ht="15.75" customHeight="1" x14ac:dyDescent="0.2">
      <c r="A829" s="6"/>
      <c r="B829" s="6"/>
      <c r="C829" s="6"/>
      <c r="D829" s="6"/>
      <c r="E829" s="6"/>
      <c r="F829" s="6"/>
      <c r="G829" s="10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6"/>
      <c r="AA829" s="6"/>
    </row>
    <row r="830" spans="1:27" ht="15.75" customHeight="1" x14ac:dyDescent="0.2">
      <c r="A830" s="6"/>
      <c r="B830" s="6"/>
      <c r="C830" s="6"/>
      <c r="D830" s="6"/>
      <c r="E830" s="6"/>
      <c r="F830" s="6"/>
      <c r="G830" s="10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6"/>
      <c r="AA830" s="6"/>
    </row>
    <row r="831" spans="1:27" ht="15.75" customHeight="1" x14ac:dyDescent="0.2">
      <c r="A831" s="6"/>
      <c r="B831" s="6"/>
      <c r="C831" s="6"/>
      <c r="D831" s="6"/>
      <c r="E831" s="6"/>
      <c r="F831" s="6"/>
      <c r="G831" s="10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6"/>
      <c r="AA831" s="6"/>
    </row>
    <row r="832" spans="1:27" ht="15.75" customHeight="1" x14ac:dyDescent="0.2">
      <c r="A832" s="6"/>
      <c r="B832" s="6"/>
      <c r="C832" s="6"/>
      <c r="D832" s="6"/>
      <c r="E832" s="6"/>
      <c r="F832" s="6"/>
      <c r="G832" s="10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6"/>
      <c r="AA832" s="6"/>
    </row>
    <row r="833" spans="1:27" ht="15.75" customHeight="1" x14ac:dyDescent="0.2">
      <c r="A833" s="6"/>
      <c r="B833" s="6"/>
      <c r="C833" s="6"/>
      <c r="D833" s="6"/>
      <c r="E833" s="6"/>
      <c r="F833" s="6"/>
      <c r="G833" s="10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6"/>
      <c r="AA833" s="6"/>
    </row>
    <row r="834" spans="1:27" ht="15.75" customHeight="1" x14ac:dyDescent="0.2">
      <c r="A834" s="6"/>
      <c r="B834" s="6"/>
      <c r="C834" s="6"/>
      <c r="D834" s="6"/>
      <c r="E834" s="6"/>
      <c r="F834" s="6"/>
      <c r="G834" s="10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6"/>
      <c r="AA834" s="6"/>
    </row>
    <row r="835" spans="1:27" ht="15.75" customHeight="1" x14ac:dyDescent="0.2">
      <c r="A835" s="6"/>
      <c r="B835" s="6"/>
      <c r="C835" s="6"/>
      <c r="D835" s="6"/>
      <c r="E835" s="6"/>
      <c r="F835" s="6"/>
      <c r="G835" s="10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6"/>
      <c r="AA835" s="6"/>
    </row>
    <row r="836" spans="1:27" ht="15.75" customHeight="1" x14ac:dyDescent="0.2">
      <c r="A836" s="6"/>
      <c r="B836" s="6"/>
      <c r="C836" s="6"/>
      <c r="D836" s="6"/>
      <c r="E836" s="6"/>
      <c r="F836" s="6"/>
      <c r="G836" s="10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6"/>
      <c r="AA836" s="6"/>
    </row>
    <row r="837" spans="1:27" ht="15.75" customHeight="1" x14ac:dyDescent="0.2">
      <c r="A837" s="6"/>
      <c r="B837" s="6"/>
      <c r="C837" s="6"/>
      <c r="D837" s="6"/>
      <c r="E837" s="6"/>
      <c r="F837" s="6"/>
      <c r="G837" s="10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6"/>
      <c r="AA837" s="6"/>
    </row>
    <row r="838" spans="1:27" ht="15.75" customHeight="1" x14ac:dyDescent="0.2">
      <c r="A838" s="6"/>
      <c r="B838" s="6"/>
      <c r="C838" s="6"/>
      <c r="D838" s="6"/>
      <c r="E838" s="6"/>
      <c r="F838" s="6"/>
      <c r="G838" s="10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6"/>
      <c r="AA838" s="6"/>
    </row>
    <row r="839" spans="1:27" ht="15.75" customHeight="1" x14ac:dyDescent="0.2">
      <c r="A839" s="6"/>
      <c r="B839" s="6"/>
      <c r="C839" s="6"/>
      <c r="D839" s="6"/>
      <c r="E839" s="6"/>
      <c r="F839" s="6"/>
      <c r="G839" s="10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6"/>
      <c r="AA839" s="6"/>
    </row>
    <row r="840" spans="1:27" ht="15.75" customHeight="1" x14ac:dyDescent="0.2">
      <c r="A840" s="6"/>
      <c r="B840" s="6"/>
      <c r="C840" s="6"/>
      <c r="D840" s="6"/>
      <c r="E840" s="6"/>
      <c r="F840" s="6"/>
      <c r="G840" s="10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6"/>
      <c r="AA840" s="6"/>
    </row>
    <row r="841" spans="1:27" ht="15.75" customHeight="1" x14ac:dyDescent="0.2">
      <c r="A841" s="6"/>
      <c r="B841" s="6"/>
      <c r="C841" s="6"/>
      <c r="D841" s="6"/>
      <c r="E841" s="6"/>
      <c r="F841" s="6"/>
      <c r="G841" s="10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6"/>
      <c r="AA841" s="6"/>
    </row>
    <row r="842" spans="1:27" ht="15.75" customHeight="1" x14ac:dyDescent="0.2">
      <c r="A842" s="6"/>
      <c r="B842" s="6"/>
      <c r="C842" s="6"/>
      <c r="D842" s="6"/>
      <c r="E842" s="6"/>
      <c r="F842" s="6"/>
      <c r="G842" s="10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6"/>
      <c r="AA842" s="6"/>
    </row>
    <row r="843" spans="1:27" ht="15.75" customHeight="1" x14ac:dyDescent="0.2">
      <c r="A843" s="6"/>
      <c r="B843" s="6"/>
      <c r="C843" s="6"/>
      <c r="D843" s="6"/>
      <c r="E843" s="6"/>
      <c r="F843" s="6"/>
      <c r="G843" s="10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6"/>
      <c r="AA843" s="6"/>
    </row>
    <row r="844" spans="1:27" ht="15.75" customHeight="1" x14ac:dyDescent="0.2">
      <c r="A844" s="6"/>
      <c r="B844" s="6"/>
      <c r="C844" s="6"/>
      <c r="D844" s="6"/>
      <c r="E844" s="6"/>
      <c r="F844" s="6"/>
      <c r="G844" s="10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6"/>
      <c r="AA844" s="6"/>
    </row>
    <row r="845" spans="1:27" ht="15.75" customHeight="1" x14ac:dyDescent="0.2">
      <c r="A845" s="6"/>
      <c r="B845" s="6"/>
      <c r="C845" s="6"/>
      <c r="D845" s="6"/>
      <c r="E845" s="6"/>
      <c r="F845" s="6"/>
      <c r="G845" s="10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6"/>
      <c r="AA845" s="6"/>
    </row>
    <row r="846" spans="1:27" ht="15.75" customHeight="1" x14ac:dyDescent="0.2">
      <c r="A846" s="6"/>
      <c r="B846" s="6"/>
      <c r="C846" s="6"/>
      <c r="D846" s="6"/>
      <c r="E846" s="6"/>
      <c r="F846" s="6"/>
      <c r="G846" s="10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6"/>
      <c r="AA846" s="6"/>
    </row>
    <row r="847" spans="1:27" ht="15.75" customHeight="1" x14ac:dyDescent="0.2">
      <c r="A847" s="6"/>
      <c r="B847" s="6"/>
      <c r="C847" s="6"/>
      <c r="D847" s="6"/>
      <c r="E847" s="6"/>
      <c r="F847" s="6"/>
      <c r="G847" s="10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6"/>
      <c r="AA847" s="6"/>
    </row>
    <row r="848" spans="1:27" ht="15.75" customHeight="1" x14ac:dyDescent="0.2">
      <c r="A848" s="6"/>
      <c r="B848" s="6"/>
      <c r="C848" s="6"/>
      <c r="D848" s="6"/>
      <c r="E848" s="6"/>
      <c r="F848" s="6"/>
      <c r="G848" s="10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6"/>
      <c r="AA848" s="6"/>
    </row>
    <row r="849" spans="1:27" ht="15.75" customHeight="1" x14ac:dyDescent="0.2">
      <c r="A849" s="6"/>
      <c r="B849" s="6"/>
      <c r="C849" s="6"/>
      <c r="D849" s="6"/>
      <c r="E849" s="6"/>
      <c r="F849" s="6"/>
      <c r="G849" s="10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6"/>
      <c r="AA849" s="6"/>
    </row>
    <row r="850" spans="1:27" ht="15.75" customHeight="1" x14ac:dyDescent="0.2">
      <c r="A850" s="6"/>
      <c r="B850" s="6"/>
      <c r="C850" s="6"/>
      <c r="D850" s="6"/>
      <c r="E850" s="6"/>
      <c r="F850" s="6"/>
      <c r="G850" s="10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6"/>
      <c r="AA850" s="6"/>
    </row>
    <row r="851" spans="1:27" ht="15.75" customHeight="1" x14ac:dyDescent="0.2">
      <c r="A851" s="6"/>
      <c r="B851" s="6"/>
      <c r="C851" s="6"/>
      <c r="D851" s="6"/>
      <c r="E851" s="6"/>
      <c r="F851" s="6"/>
      <c r="G851" s="10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6"/>
      <c r="AA851" s="6"/>
    </row>
    <row r="852" spans="1:27" ht="15.75" customHeight="1" x14ac:dyDescent="0.2">
      <c r="A852" s="6"/>
      <c r="B852" s="6"/>
      <c r="C852" s="6"/>
      <c r="D852" s="6"/>
      <c r="E852" s="6"/>
      <c r="F852" s="6"/>
      <c r="G852" s="10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6"/>
      <c r="AA852" s="6"/>
    </row>
    <row r="853" spans="1:27" ht="15.75" customHeight="1" x14ac:dyDescent="0.2">
      <c r="A853" s="6"/>
      <c r="B853" s="6"/>
      <c r="C853" s="6"/>
      <c r="D853" s="6"/>
      <c r="E853" s="6"/>
      <c r="F853" s="6"/>
      <c r="G853" s="10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6"/>
      <c r="AA853" s="6"/>
    </row>
    <row r="854" spans="1:27" ht="15.75" customHeight="1" x14ac:dyDescent="0.2">
      <c r="A854" s="6"/>
      <c r="B854" s="6"/>
      <c r="C854" s="6"/>
      <c r="D854" s="6"/>
      <c r="E854" s="6"/>
      <c r="F854" s="6"/>
      <c r="G854" s="10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6"/>
      <c r="AA854" s="6"/>
    </row>
    <row r="855" spans="1:27" ht="15.75" customHeight="1" x14ac:dyDescent="0.2">
      <c r="A855" s="6"/>
      <c r="B855" s="6"/>
      <c r="C855" s="6"/>
      <c r="D855" s="6"/>
      <c r="E855" s="6"/>
      <c r="F855" s="6"/>
      <c r="G855" s="10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6"/>
      <c r="AA855" s="6"/>
    </row>
    <row r="856" spans="1:27" ht="15.75" customHeight="1" x14ac:dyDescent="0.2">
      <c r="A856" s="6"/>
      <c r="B856" s="6"/>
      <c r="C856" s="6"/>
      <c r="D856" s="6"/>
      <c r="E856" s="6"/>
      <c r="F856" s="6"/>
      <c r="G856" s="10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6"/>
      <c r="AA856" s="6"/>
    </row>
    <row r="857" spans="1:27" ht="15.75" customHeight="1" x14ac:dyDescent="0.2">
      <c r="A857" s="6"/>
      <c r="B857" s="6"/>
      <c r="C857" s="6"/>
      <c r="D857" s="6"/>
      <c r="E857" s="6"/>
      <c r="F857" s="6"/>
      <c r="G857" s="10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6"/>
      <c r="AA857" s="6"/>
    </row>
    <row r="858" spans="1:27" ht="15.75" customHeight="1" x14ac:dyDescent="0.2">
      <c r="A858" s="6"/>
      <c r="B858" s="6"/>
      <c r="C858" s="6"/>
      <c r="D858" s="6"/>
      <c r="E858" s="6"/>
      <c r="F858" s="6"/>
      <c r="G858" s="10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6"/>
      <c r="AA858" s="6"/>
    </row>
    <row r="859" spans="1:27" ht="15.75" customHeight="1" x14ac:dyDescent="0.2">
      <c r="A859" s="6"/>
      <c r="B859" s="6"/>
      <c r="C859" s="6"/>
      <c r="D859" s="6"/>
      <c r="E859" s="6"/>
      <c r="F859" s="6"/>
      <c r="G859" s="10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6"/>
      <c r="AA859" s="6"/>
    </row>
    <row r="860" spans="1:27" ht="15.75" customHeight="1" x14ac:dyDescent="0.2">
      <c r="A860" s="6"/>
      <c r="B860" s="6"/>
      <c r="C860" s="6"/>
      <c r="D860" s="6"/>
      <c r="E860" s="6"/>
      <c r="F860" s="6"/>
      <c r="G860" s="10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6"/>
      <c r="AA860" s="6"/>
    </row>
    <row r="861" spans="1:27" ht="15.75" customHeight="1" x14ac:dyDescent="0.2">
      <c r="A861" s="6"/>
      <c r="B861" s="6"/>
      <c r="C861" s="6"/>
      <c r="D861" s="6"/>
      <c r="E861" s="6"/>
      <c r="F861" s="6"/>
      <c r="G861" s="10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6"/>
      <c r="AA861" s="6"/>
    </row>
    <row r="862" spans="1:27" ht="15.75" customHeight="1" x14ac:dyDescent="0.2">
      <c r="A862" s="6"/>
      <c r="B862" s="6"/>
      <c r="C862" s="6"/>
      <c r="D862" s="6"/>
      <c r="E862" s="6"/>
      <c r="F862" s="6"/>
      <c r="G862" s="10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6"/>
      <c r="AA862" s="6"/>
    </row>
    <row r="863" spans="1:27" ht="15.75" customHeight="1" x14ac:dyDescent="0.2">
      <c r="A863" s="6"/>
      <c r="B863" s="6"/>
      <c r="C863" s="6"/>
      <c r="D863" s="6"/>
      <c r="E863" s="6"/>
      <c r="F863" s="6"/>
      <c r="G863" s="10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6"/>
      <c r="AA863" s="6"/>
    </row>
    <row r="864" spans="1:27" ht="15.75" customHeight="1" x14ac:dyDescent="0.2">
      <c r="A864" s="6"/>
      <c r="B864" s="6"/>
      <c r="C864" s="6"/>
      <c r="D864" s="6"/>
      <c r="E864" s="6"/>
      <c r="F864" s="6"/>
      <c r="G864" s="10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6"/>
      <c r="AA864" s="6"/>
    </row>
    <row r="865" spans="1:27" ht="15.75" customHeight="1" x14ac:dyDescent="0.2">
      <c r="A865" s="6"/>
      <c r="B865" s="6"/>
      <c r="C865" s="6"/>
      <c r="D865" s="6"/>
      <c r="E865" s="6"/>
      <c r="F865" s="6"/>
      <c r="G865" s="10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6"/>
      <c r="AA865" s="6"/>
    </row>
    <row r="866" spans="1:27" ht="15.75" customHeight="1" x14ac:dyDescent="0.2">
      <c r="A866" s="6"/>
      <c r="B866" s="6"/>
      <c r="C866" s="6"/>
      <c r="D866" s="6"/>
      <c r="E866" s="6"/>
      <c r="F866" s="6"/>
      <c r="G866" s="10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6"/>
      <c r="AA866" s="6"/>
    </row>
    <row r="867" spans="1:27" ht="15.75" customHeight="1" x14ac:dyDescent="0.2">
      <c r="A867" s="6"/>
      <c r="B867" s="6"/>
      <c r="C867" s="6"/>
      <c r="D867" s="6"/>
      <c r="E867" s="6"/>
      <c r="F867" s="6"/>
      <c r="G867" s="10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6"/>
      <c r="AA867" s="6"/>
    </row>
    <row r="868" spans="1:27" ht="15.75" customHeight="1" x14ac:dyDescent="0.2">
      <c r="A868" s="6"/>
      <c r="B868" s="6"/>
      <c r="C868" s="6"/>
      <c r="D868" s="6"/>
      <c r="E868" s="6"/>
      <c r="F868" s="6"/>
      <c r="G868" s="10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6"/>
      <c r="AA868" s="6"/>
    </row>
    <row r="869" spans="1:27" ht="15.75" customHeight="1" x14ac:dyDescent="0.2">
      <c r="A869" s="6"/>
      <c r="B869" s="6"/>
      <c r="C869" s="6"/>
      <c r="D869" s="6"/>
      <c r="E869" s="6"/>
      <c r="F869" s="6"/>
      <c r="G869" s="10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6"/>
      <c r="AA869" s="6"/>
    </row>
    <row r="870" spans="1:27" ht="15.75" customHeight="1" x14ac:dyDescent="0.2">
      <c r="A870" s="6"/>
      <c r="B870" s="6"/>
      <c r="C870" s="6"/>
      <c r="D870" s="6"/>
      <c r="E870" s="6"/>
      <c r="F870" s="6"/>
      <c r="G870" s="10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6"/>
      <c r="AA870" s="6"/>
    </row>
    <row r="871" spans="1:27" ht="15.75" customHeight="1" x14ac:dyDescent="0.2">
      <c r="A871" s="6"/>
      <c r="B871" s="6"/>
      <c r="C871" s="6"/>
      <c r="D871" s="6"/>
      <c r="E871" s="6"/>
      <c r="F871" s="6"/>
      <c r="G871" s="10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6"/>
      <c r="AA871" s="6"/>
    </row>
    <row r="872" spans="1:27" ht="15.75" customHeight="1" x14ac:dyDescent="0.2">
      <c r="A872" s="6"/>
      <c r="B872" s="6"/>
      <c r="C872" s="6"/>
      <c r="D872" s="6"/>
      <c r="E872" s="6"/>
      <c r="F872" s="6"/>
      <c r="G872" s="10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6"/>
      <c r="AA872" s="6"/>
    </row>
    <row r="873" spans="1:27" ht="15.75" customHeight="1" x14ac:dyDescent="0.2">
      <c r="A873" s="6"/>
      <c r="B873" s="6"/>
      <c r="C873" s="6"/>
      <c r="D873" s="6"/>
      <c r="E873" s="6"/>
      <c r="F873" s="6"/>
      <c r="G873" s="10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6"/>
      <c r="AA873" s="6"/>
    </row>
    <row r="874" spans="1:27" ht="15.75" customHeight="1" x14ac:dyDescent="0.2">
      <c r="A874" s="6"/>
      <c r="B874" s="6"/>
      <c r="C874" s="6"/>
      <c r="D874" s="6"/>
      <c r="E874" s="6"/>
      <c r="F874" s="6"/>
      <c r="G874" s="10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6"/>
      <c r="AA874" s="6"/>
    </row>
    <row r="875" spans="1:27" ht="15.75" customHeight="1" x14ac:dyDescent="0.2">
      <c r="A875" s="6"/>
      <c r="B875" s="6"/>
      <c r="C875" s="6"/>
      <c r="D875" s="6"/>
      <c r="E875" s="6"/>
      <c r="F875" s="6"/>
      <c r="G875" s="10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6"/>
      <c r="AA875" s="6"/>
    </row>
    <row r="876" spans="1:27" ht="15.75" customHeight="1" x14ac:dyDescent="0.2">
      <c r="A876" s="6"/>
      <c r="B876" s="6"/>
      <c r="C876" s="6"/>
      <c r="D876" s="6"/>
      <c r="E876" s="6"/>
      <c r="F876" s="6"/>
      <c r="G876" s="10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6"/>
      <c r="AA876" s="6"/>
    </row>
    <row r="877" spans="1:27" ht="15.75" customHeight="1" x14ac:dyDescent="0.2">
      <c r="A877" s="6"/>
      <c r="B877" s="6"/>
      <c r="C877" s="6"/>
      <c r="D877" s="6"/>
      <c r="E877" s="6"/>
      <c r="F877" s="6"/>
      <c r="G877" s="10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6"/>
      <c r="AA877" s="6"/>
    </row>
    <row r="878" spans="1:27" ht="15.75" customHeight="1" x14ac:dyDescent="0.2">
      <c r="A878" s="6"/>
      <c r="B878" s="6"/>
      <c r="C878" s="6"/>
      <c r="D878" s="6"/>
      <c r="E878" s="6"/>
      <c r="F878" s="6"/>
      <c r="G878" s="10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6"/>
      <c r="AA878" s="6"/>
    </row>
    <row r="879" spans="1:27" ht="15.75" customHeight="1" x14ac:dyDescent="0.2">
      <c r="A879" s="6"/>
      <c r="B879" s="6"/>
      <c r="C879" s="6"/>
      <c r="D879" s="6"/>
      <c r="E879" s="6"/>
      <c r="F879" s="6"/>
      <c r="G879" s="10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6"/>
      <c r="AA879" s="6"/>
    </row>
    <row r="880" spans="1:27" ht="15.75" customHeight="1" x14ac:dyDescent="0.2">
      <c r="A880" s="6"/>
      <c r="B880" s="6"/>
      <c r="C880" s="6"/>
      <c r="D880" s="6"/>
      <c r="E880" s="6"/>
      <c r="F880" s="6"/>
      <c r="G880" s="10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6"/>
      <c r="AA880" s="6"/>
    </row>
    <row r="881" spans="1:27" ht="15.75" customHeight="1" x14ac:dyDescent="0.2">
      <c r="A881" s="6"/>
      <c r="B881" s="6"/>
      <c r="C881" s="6"/>
      <c r="D881" s="6"/>
      <c r="E881" s="6"/>
      <c r="F881" s="6"/>
      <c r="G881" s="10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6"/>
      <c r="AA881" s="6"/>
    </row>
    <row r="882" spans="1:27" ht="15.75" customHeight="1" x14ac:dyDescent="0.2">
      <c r="A882" s="6"/>
      <c r="B882" s="6"/>
      <c r="C882" s="6"/>
      <c r="D882" s="6"/>
      <c r="E882" s="6"/>
      <c r="F882" s="6"/>
      <c r="G882" s="10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6"/>
      <c r="AA882" s="6"/>
    </row>
    <row r="883" spans="1:27" ht="15.75" customHeight="1" x14ac:dyDescent="0.2">
      <c r="A883" s="6"/>
      <c r="B883" s="6"/>
      <c r="C883" s="6"/>
      <c r="D883" s="6"/>
      <c r="E883" s="6"/>
      <c r="F883" s="6"/>
      <c r="G883" s="10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6"/>
      <c r="AA883" s="6"/>
    </row>
    <row r="884" spans="1:27" ht="15.75" customHeight="1" x14ac:dyDescent="0.2">
      <c r="A884" s="6"/>
      <c r="B884" s="6"/>
      <c r="C884" s="6"/>
      <c r="D884" s="6"/>
      <c r="E884" s="6"/>
      <c r="F884" s="6"/>
      <c r="G884" s="10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6"/>
      <c r="AA884" s="6"/>
    </row>
    <row r="885" spans="1:27" ht="15.75" customHeight="1" x14ac:dyDescent="0.2">
      <c r="A885" s="6"/>
      <c r="B885" s="6"/>
      <c r="C885" s="6"/>
      <c r="D885" s="6"/>
      <c r="E885" s="6"/>
      <c r="F885" s="6"/>
      <c r="G885" s="10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6"/>
      <c r="AA885" s="6"/>
    </row>
    <row r="886" spans="1:27" ht="15.75" customHeight="1" x14ac:dyDescent="0.2">
      <c r="A886" s="6"/>
      <c r="B886" s="6"/>
      <c r="C886" s="6"/>
      <c r="D886" s="6"/>
      <c r="E886" s="6"/>
      <c r="F886" s="6"/>
      <c r="G886" s="10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6"/>
      <c r="AA886" s="6"/>
    </row>
    <row r="887" spans="1:27" ht="15.75" customHeight="1" x14ac:dyDescent="0.2">
      <c r="A887" s="6"/>
      <c r="B887" s="6"/>
      <c r="C887" s="6"/>
      <c r="D887" s="6"/>
      <c r="E887" s="6"/>
      <c r="F887" s="6"/>
      <c r="G887" s="10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6"/>
      <c r="AA887" s="6"/>
    </row>
    <row r="888" spans="1:27" ht="15.75" customHeight="1" x14ac:dyDescent="0.2">
      <c r="A888" s="6"/>
      <c r="B888" s="6"/>
      <c r="C888" s="6"/>
      <c r="D888" s="6"/>
      <c r="E888" s="6"/>
      <c r="F888" s="6"/>
      <c r="G888" s="10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6"/>
      <c r="AA888" s="6"/>
    </row>
    <row r="889" spans="1:27" ht="15.75" customHeight="1" x14ac:dyDescent="0.2">
      <c r="A889" s="6"/>
      <c r="B889" s="6"/>
      <c r="C889" s="6"/>
      <c r="D889" s="6"/>
      <c r="E889" s="6"/>
      <c r="F889" s="6"/>
      <c r="G889" s="10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6"/>
      <c r="AA889" s="6"/>
    </row>
    <row r="890" spans="1:27" ht="15.75" customHeight="1" x14ac:dyDescent="0.2">
      <c r="A890" s="6"/>
      <c r="B890" s="6"/>
      <c r="C890" s="6"/>
      <c r="D890" s="6"/>
      <c r="E890" s="6"/>
      <c r="F890" s="6"/>
      <c r="G890" s="10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6"/>
      <c r="AA890" s="6"/>
    </row>
    <row r="891" spans="1:27" ht="15.75" customHeight="1" x14ac:dyDescent="0.2">
      <c r="A891" s="6"/>
      <c r="B891" s="6"/>
      <c r="C891" s="6"/>
      <c r="D891" s="6"/>
      <c r="E891" s="6"/>
      <c r="F891" s="6"/>
      <c r="G891" s="10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6"/>
      <c r="AA891" s="6"/>
    </row>
    <row r="892" spans="1:27" ht="15.75" customHeight="1" x14ac:dyDescent="0.2">
      <c r="A892" s="6"/>
      <c r="B892" s="6"/>
      <c r="C892" s="6"/>
      <c r="D892" s="6"/>
      <c r="E892" s="6"/>
      <c r="F892" s="6"/>
      <c r="G892" s="10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6"/>
      <c r="AA892" s="6"/>
    </row>
    <row r="893" spans="1:27" ht="15.75" customHeight="1" x14ac:dyDescent="0.2">
      <c r="A893" s="6"/>
      <c r="B893" s="6"/>
      <c r="C893" s="6"/>
      <c r="D893" s="6"/>
      <c r="E893" s="6"/>
      <c r="F893" s="6"/>
      <c r="G893" s="10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6"/>
      <c r="AA893" s="6"/>
    </row>
    <row r="894" spans="1:27" ht="15.75" customHeight="1" x14ac:dyDescent="0.2">
      <c r="A894" s="6"/>
      <c r="B894" s="6"/>
      <c r="C894" s="6"/>
      <c r="D894" s="6"/>
      <c r="E894" s="6"/>
      <c r="F894" s="6"/>
      <c r="G894" s="10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6"/>
      <c r="AA894" s="6"/>
    </row>
    <row r="895" spans="1:27" ht="15.75" customHeight="1" x14ac:dyDescent="0.2">
      <c r="A895" s="6"/>
      <c r="B895" s="6"/>
      <c r="C895" s="6"/>
      <c r="D895" s="6"/>
      <c r="E895" s="6"/>
      <c r="F895" s="6"/>
      <c r="G895" s="10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6"/>
      <c r="AA895" s="6"/>
    </row>
    <row r="896" spans="1:27" ht="15.75" customHeight="1" x14ac:dyDescent="0.2">
      <c r="A896" s="6"/>
      <c r="B896" s="6"/>
      <c r="C896" s="6"/>
      <c r="D896" s="6"/>
      <c r="E896" s="6"/>
      <c r="F896" s="6"/>
      <c r="G896" s="10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6"/>
      <c r="AA896" s="6"/>
    </row>
    <row r="897" spans="1:27" ht="15.75" customHeight="1" x14ac:dyDescent="0.2">
      <c r="A897" s="6"/>
      <c r="B897" s="6"/>
      <c r="C897" s="6"/>
      <c r="D897" s="6"/>
      <c r="E897" s="6"/>
      <c r="F897" s="6"/>
      <c r="G897" s="10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6"/>
      <c r="AA897" s="6"/>
    </row>
    <row r="898" spans="1:27" ht="15.75" customHeight="1" x14ac:dyDescent="0.2">
      <c r="A898" s="6"/>
      <c r="B898" s="6"/>
      <c r="C898" s="6"/>
      <c r="D898" s="6"/>
      <c r="E898" s="6"/>
      <c r="F898" s="6"/>
      <c r="G898" s="10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6"/>
      <c r="AA898" s="6"/>
    </row>
    <row r="899" spans="1:27" ht="15.75" customHeight="1" x14ac:dyDescent="0.2">
      <c r="A899" s="6"/>
      <c r="B899" s="6"/>
      <c r="C899" s="6"/>
      <c r="D899" s="6"/>
      <c r="E899" s="6"/>
      <c r="F899" s="6"/>
      <c r="G899" s="10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6"/>
      <c r="AA899" s="6"/>
    </row>
    <row r="900" spans="1:27" ht="15.75" customHeight="1" x14ac:dyDescent="0.2">
      <c r="A900" s="6"/>
      <c r="B900" s="6"/>
      <c r="C900" s="6"/>
      <c r="D900" s="6"/>
      <c r="E900" s="6"/>
      <c r="F900" s="6"/>
      <c r="G900" s="10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6"/>
      <c r="AA900" s="6"/>
    </row>
    <row r="901" spans="1:27" ht="15.75" customHeight="1" x14ac:dyDescent="0.2">
      <c r="A901" s="6"/>
      <c r="B901" s="6"/>
      <c r="C901" s="6"/>
      <c r="D901" s="6"/>
      <c r="E901" s="6"/>
      <c r="F901" s="6"/>
      <c r="G901" s="10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6"/>
      <c r="AA901" s="6"/>
    </row>
    <row r="902" spans="1:27" ht="15.75" customHeight="1" x14ac:dyDescent="0.2">
      <c r="A902" s="6"/>
      <c r="B902" s="6"/>
      <c r="C902" s="6"/>
      <c r="D902" s="6"/>
      <c r="E902" s="6"/>
      <c r="F902" s="6"/>
      <c r="G902" s="10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6"/>
      <c r="AA902" s="6"/>
    </row>
    <row r="903" spans="1:27" ht="15.75" customHeight="1" x14ac:dyDescent="0.2">
      <c r="A903" s="6"/>
      <c r="B903" s="6"/>
      <c r="C903" s="6"/>
      <c r="D903" s="6"/>
      <c r="E903" s="6"/>
      <c r="F903" s="6"/>
      <c r="G903" s="10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6"/>
      <c r="AA903" s="6"/>
    </row>
    <row r="904" spans="1:27" ht="15.75" customHeight="1" x14ac:dyDescent="0.2">
      <c r="A904" s="6"/>
      <c r="B904" s="6"/>
      <c r="C904" s="6"/>
      <c r="D904" s="6"/>
      <c r="E904" s="6"/>
      <c r="F904" s="6"/>
      <c r="G904" s="10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6"/>
      <c r="AA904" s="6"/>
    </row>
    <row r="905" spans="1:27" ht="15.75" customHeight="1" x14ac:dyDescent="0.2">
      <c r="A905" s="6"/>
      <c r="B905" s="6"/>
      <c r="C905" s="6"/>
      <c r="D905" s="6"/>
      <c r="E905" s="6"/>
      <c r="F905" s="6"/>
      <c r="G905" s="10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6"/>
      <c r="AA905" s="6"/>
    </row>
    <row r="906" spans="1:27" ht="15.75" customHeight="1" x14ac:dyDescent="0.2">
      <c r="A906" s="6"/>
      <c r="B906" s="6"/>
      <c r="C906" s="6"/>
      <c r="D906" s="6"/>
      <c r="E906" s="6"/>
      <c r="F906" s="6"/>
      <c r="G906" s="10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6"/>
      <c r="AA906" s="6"/>
    </row>
    <row r="907" spans="1:27" ht="15.75" customHeight="1" x14ac:dyDescent="0.2">
      <c r="A907" s="6"/>
      <c r="B907" s="6"/>
      <c r="C907" s="6"/>
      <c r="D907" s="6"/>
      <c r="E907" s="6"/>
      <c r="F907" s="6"/>
      <c r="G907" s="10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6"/>
      <c r="AA907" s="6"/>
    </row>
    <row r="908" spans="1:27" ht="15.75" customHeight="1" x14ac:dyDescent="0.2">
      <c r="A908" s="6"/>
      <c r="B908" s="6"/>
      <c r="C908" s="6"/>
      <c r="D908" s="6"/>
      <c r="E908" s="6"/>
      <c r="F908" s="6"/>
      <c r="G908" s="10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6"/>
      <c r="AA908" s="6"/>
    </row>
    <row r="909" spans="1:27" ht="15.75" customHeight="1" x14ac:dyDescent="0.2">
      <c r="A909" s="6"/>
      <c r="B909" s="6"/>
      <c r="C909" s="6"/>
      <c r="D909" s="6"/>
      <c r="E909" s="6"/>
      <c r="F909" s="6"/>
      <c r="G909" s="10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6"/>
      <c r="AA909" s="6"/>
    </row>
    <row r="910" spans="1:27" ht="15.75" customHeight="1" x14ac:dyDescent="0.2">
      <c r="A910" s="6"/>
      <c r="B910" s="6"/>
      <c r="C910" s="6"/>
      <c r="D910" s="6"/>
      <c r="E910" s="6"/>
      <c r="F910" s="6"/>
      <c r="G910" s="10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6"/>
      <c r="AA910" s="6"/>
    </row>
    <row r="911" spans="1:27" ht="15.75" customHeight="1" x14ac:dyDescent="0.2">
      <c r="A911" s="6"/>
      <c r="B911" s="6"/>
      <c r="C911" s="6"/>
      <c r="D911" s="6"/>
      <c r="E911" s="6"/>
      <c r="F911" s="6"/>
      <c r="G911" s="10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6"/>
      <c r="AA911" s="6"/>
    </row>
    <row r="912" spans="1:27" ht="15.75" customHeight="1" x14ac:dyDescent="0.2">
      <c r="A912" s="6"/>
      <c r="B912" s="6"/>
      <c r="C912" s="6"/>
      <c r="D912" s="6"/>
      <c r="E912" s="6"/>
      <c r="F912" s="6"/>
      <c r="G912" s="10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6"/>
      <c r="AA912" s="6"/>
    </row>
    <row r="913" spans="1:27" ht="15.75" customHeight="1" x14ac:dyDescent="0.2">
      <c r="A913" s="6"/>
      <c r="B913" s="6"/>
      <c r="C913" s="6"/>
      <c r="D913" s="6"/>
      <c r="E913" s="6"/>
      <c r="F913" s="6"/>
      <c r="G913" s="10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6"/>
      <c r="AA913" s="6"/>
    </row>
    <row r="914" spans="1:27" ht="15.75" customHeight="1" x14ac:dyDescent="0.2">
      <c r="A914" s="6"/>
      <c r="B914" s="6"/>
      <c r="C914" s="6"/>
      <c r="D914" s="6"/>
      <c r="E914" s="6"/>
      <c r="F914" s="6"/>
      <c r="G914" s="10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6"/>
      <c r="AA914" s="6"/>
    </row>
    <row r="915" spans="1:27" ht="15.75" customHeight="1" x14ac:dyDescent="0.2">
      <c r="A915" s="6"/>
      <c r="B915" s="6"/>
      <c r="C915" s="6"/>
      <c r="D915" s="6"/>
      <c r="E915" s="6"/>
      <c r="F915" s="6"/>
      <c r="G915" s="10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6"/>
      <c r="AA915" s="6"/>
    </row>
    <row r="916" spans="1:27" ht="15.75" customHeight="1" x14ac:dyDescent="0.2">
      <c r="A916" s="6"/>
      <c r="B916" s="6"/>
      <c r="C916" s="6"/>
      <c r="D916" s="6"/>
      <c r="E916" s="6"/>
      <c r="F916" s="6"/>
      <c r="G916" s="10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6"/>
      <c r="AA916" s="6"/>
    </row>
    <row r="917" spans="1:27" ht="15.75" customHeight="1" x14ac:dyDescent="0.2">
      <c r="A917" s="6"/>
      <c r="B917" s="6"/>
      <c r="C917" s="6"/>
      <c r="D917" s="6"/>
      <c r="E917" s="6"/>
      <c r="F917" s="6"/>
      <c r="G917" s="10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6"/>
      <c r="AA917" s="6"/>
    </row>
    <row r="918" spans="1:27" ht="15.75" customHeight="1" x14ac:dyDescent="0.2">
      <c r="A918" s="6"/>
      <c r="B918" s="6"/>
      <c r="C918" s="6"/>
      <c r="D918" s="6"/>
      <c r="E918" s="6"/>
      <c r="F918" s="6"/>
      <c r="G918" s="10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6"/>
      <c r="AA918" s="6"/>
    </row>
    <row r="919" spans="1:27" ht="15.75" customHeight="1" x14ac:dyDescent="0.2">
      <c r="A919" s="6"/>
      <c r="B919" s="6"/>
      <c r="C919" s="6"/>
      <c r="D919" s="6"/>
      <c r="E919" s="6"/>
      <c r="F919" s="6"/>
      <c r="G919" s="10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6"/>
      <c r="AA919" s="6"/>
    </row>
    <row r="920" spans="1:27" ht="15.75" customHeight="1" x14ac:dyDescent="0.2">
      <c r="A920" s="6"/>
      <c r="B920" s="6"/>
      <c r="C920" s="6"/>
      <c r="D920" s="6"/>
      <c r="E920" s="6"/>
      <c r="F920" s="6"/>
      <c r="G920" s="10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6"/>
      <c r="AA920" s="6"/>
    </row>
    <row r="921" spans="1:27" ht="15.75" customHeight="1" x14ac:dyDescent="0.2">
      <c r="A921" s="6"/>
      <c r="B921" s="6"/>
      <c r="C921" s="6"/>
      <c r="D921" s="6"/>
      <c r="E921" s="6"/>
      <c r="F921" s="6"/>
      <c r="G921" s="10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6"/>
      <c r="AA921" s="6"/>
    </row>
    <row r="922" spans="1:27" ht="15.75" customHeight="1" x14ac:dyDescent="0.2">
      <c r="A922" s="6"/>
      <c r="B922" s="6"/>
      <c r="C922" s="6"/>
      <c r="D922" s="6"/>
      <c r="E922" s="6"/>
      <c r="F922" s="6"/>
      <c r="G922" s="10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6"/>
      <c r="AA922" s="6"/>
    </row>
    <row r="923" spans="1:27" ht="15.75" customHeight="1" x14ac:dyDescent="0.2">
      <c r="A923" s="6"/>
      <c r="B923" s="6"/>
      <c r="C923" s="6"/>
      <c r="D923" s="6"/>
      <c r="E923" s="6"/>
      <c r="F923" s="6"/>
      <c r="G923" s="10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6"/>
      <c r="AA923" s="6"/>
    </row>
    <row r="924" spans="1:27" ht="15.75" customHeight="1" x14ac:dyDescent="0.2">
      <c r="A924" s="6"/>
      <c r="B924" s="6"/>
      <c r="C924" s="6"/>
      <c r="D924" s="6"/>
      <c r="E924" s="6"/>
      <c r="F924" s="6"/>
      <c r="G924" s="10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6"/>
      <c r="AA924" s="6"/>
    </row>
    <row r="925" spans="1:27" ht="15.75" customHeight="1" x14ac:dyDescent="0.2">
      <c r="A925" s="6"/>
      <c r="B925" s="6"/>
      <c r="C925" s="6"/>
      <c r="D925" s="6"/>
      <c r="E925" s="6"/>
      <c r="F925" s="6"/>
      <c r="G925" s="10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6"/>
      <c r="AA925" s="6"/>
    </row>
    <row r="926" spans="1:27" ht="15.75" customHeight="1" x14ac:dyDescent="0.2">
      <c r="A926" s="6"/>
      <c r="B926" s="6"/>
      <c r="C926" s="6"/>
      <c r="D926" s="6"/>
      <c r="E926" s="6"/>
      <c r="F926" s="6"/>
      <c r="G926" s="10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6"/>
      <c r="AA926" s="6"/>
    </row>
    <row r="927" spans="1:27" ht="15.75" customHeight="1" x14ac:dyDescent="0.2">
      <c r="A927" s="6"/>
      <c r="B927" s="6"/>
      <c r="C927" s="6"/>
      <c r="D927" s="6"/>
      <c r="E927" s="6"/>
      <c r="F927" s="6"/>
      <c r="G927" s="10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6"/>
      <c r="AA927" s="6"/>
    </row>
    <row r="928" spans="1:27" ht="15.75" customHeight="1" x14ac:dyDescent="0.2">
      <c r="A928" s="6"/>
      <c r="B928" s="6"/>
      <c r="C928" s="6"/>
      <c r="D928" s="6"/>
      <c r="E928" s="6"/>
      <c r="F928" s="6"/>
      <c r="G928" s="10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6"/>
      <c r="AA928" s="6"/>
    </row>
    <row r="929" spans="1:27" ht="15.75" customHeight="1" x14ac:dyDescent="0.2">
      <c r="A929" s="6"/>
      <c r="B929" s="6"/>
      <c r="C929" s="6"/>
      <c r="D929" s="6"/>
      <c r="E929" s="6"/>
      <c r="F929" s="6"/>
      <c r="G929" s="10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6"/>
      <c r="AA929" s="6"/>
    </row>
    <row r="930" spans="1:27" ht="15.75" customHeight="1" x14ac:dyDescent="0.2">
      <c r="A930" s="6"/>
      <c r="B930" s="6"/>
      <c r="C930" s="6"/>
      <c r="D930" s="6"/>
      <c r="E930" s="6"/>
      <c r="F930" s="6"/>
      <c r="G930" s="10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6"/>
      <c r="AA930" s="6"/>
    </row>
    <row r="931" spans="1:27" ht="15.75" customHeight="1" x14ac:dyDescent="0.2">
      <c r="A931" s="6"/>
      <c r="B931" s="6"/>
      <c r="C931" s="6"/>
      <c r="D931" s="6"/>
      <c r="E931" s="6"/>
      <c r="F931" s="6"/>
      <c r="G931" s="10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6"/>
      <c r="AA931" s="6"/>
    </row>
    <row r="932" spans="1:27" ht="15.75" customHeight="1" x14ac:dyDescent="0.2">
      <c r="A932" s="6"/>
      <c r="B932" s="6"/>
      <c r="C932" s="6"/>
      <c r="D932" s="6"/>
      <c r="E932" s="6"/>
      <c r="F932" s="6"/>
      <c r="G932" s="10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6"/>
      <c r="AA932" s="6"/>
    </row>
    <row r="933" spans="1:27" ht="15.75" customHeight="1" x14ac:dyDescent="0.2">
      <c r="A933" s="6"/>
      <c r="B933" s="6"/>
      <c r="C933" s="6"/>
      <c r="D933" s="6"/>
      <c r="E933" s="6"/>
      <c r="F933" s="6"/>
      <c r="G933" s="10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6"/>
      <c r="AA933" s="6"/>
    </row>
    <row r="934" spans="1:27" ht="15.75" customHeight="1" x14ac:dyDescent="0.2">
      <c r="A934" s="6"/>
      <c r="B934" s="6"/>
      <c r="C934" s="6"/>
      <c r="D934" s="6"/>
      <c r="E934" s="6"/>
      <c r="F934" s="6"/>
      <c r="G934" s="10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6"/>
      <c r="AA934" s="6"/>
    </row>
    <row r="935" spans="1:27" ht="15.75" customHeight="1" x14ac:dyDescent="0.2">
      <c r="A935" s="6"/>
      <c r="B935" s="6"/>
      <c r="C935" s="6"/>
      <c r="D935" s="6"/>
      <c r="E935" s="6"/>
      <c r="F935" s="6"/>
      <c r="G935" s="10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6"/>
      <c r="AA935" s="6"/>
    </row>
    <row r="936" spans="1:27" ht="15.75" customHeight="1" x14ac:dyDescent="0.2">
      <c r="A936" s="6"/>
      <c r="B936" s="6"/>
      <c r="C936" s="6"/>
      <c r="D936" s="6"/>
      <c r="E936" s="6"/>
      <c r="F936" s="6"/>
      <c r="G936" s="10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6"/>
      <c r="AA936" s="6"/>
    </row>
    <row r="937" spans="1:27" ht="15.75" customHeight="1" x14ac:dyDescent="0.2">
      <c r="A937" s="6"/>
      <c r="B937" s="6"/>
      <c r="C937" s="6"/>
      <c r="D937" s="6"/>
      <c r="E937" s="6"/>
      <c r="F937" s="6"/>
      <c r="G937" s="10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6"/>
      <c r="AA937" s="6"/>
    </row>
    <row r="938" spans="1:27" ht="15.75" customHeight="1" x14ac:dyDescent="0.2">
      <c r="A938" s="6"/>
      <c r="B938" s="6"/>
      <c r="C938" s="6"/>
      <c r="D938" s="6"/>
      <c r="E938" s="6"/>
      <c r="F938" s="6"/>
      <c r="G938" s="10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6"/>
      <c r="AA938" s="6"/>
    </row>
    <row r="939" spans="1:27" ht="15.75" customHeight="1" x14ac:dyDescent="0.2">
      <c r="A939" s="6"/>
      <c r="B939" s="6"/>
      <c r="C939" s="6"/>
      <c r="D939" s="6"/>
      <c r="E939" s="6"/>
      <c r="F939" s="6"/>
      <c r="G939" s="10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6"/>
      <c r="AA939" s="6"/>
    </row>
    <row r="940" spans="1:27" ht="15.75" customHeight="1" x14ac:dyDescent="0.2">
      <c r="A940" s="6"/>
      <c r="B940" s="6"/>
      <c r="C940" s="6"/>
      <c r="D940" s="6"/>
      <c r="E940" s="6"/>
      <c r="F940" s="6"/>
      <c r="G940" s="10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6"/>
      <c r="AA940" s="6"/>
    </row>
    <row r="941" spans="1:27" ht="15.75" customHeight="1" x14ac:dyDescent="0.2">
      <c r="A941" s="6"/>
      <c r="B941" s="6"/>
      <c r="C941" s="6"/>
      <c r="D941" s="6"/>
      <c r="E941" s="6"/>
      <c r="F941" s="6"/>
      <c r="G941" s="10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6"/>
      <c r="AA941" s="6"/>
    </row>
    <row r="942" spans="1:27" ht="15.75" customHeight="1" x14ac:dyDescent="0.2">
      <c r="A942" s="6"/>
      <c r="B942" s="6"/>
      <c r="C942" s="6"/>
      <c r="D942" s="6"/>
      <c r="E942" s="6"/>
      <c r="F942" s="6"/>
      <c r="G942" s="10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6"/>
      <c r="AA942" s="6"/>
    </row>
    <row r="943" spans="1:27" ht="15.75" customHeight="1" x14ac:dyDescent="0.2">
      <c r="A943" s="6"/>
      <c r="B943" s="6"/>
      <c r="C943" s="6"/>
      <c r="D943" s="6"/>
      <c r="E943" s="6"/>
      <c r="F943" s="6"/>
      <c r="G943" s="10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6"/>
      <c r="AA943" s="6"/>
    </row>
    <row r="944" spans="1:27" ht="15.75" customHeight="1" x14ac:dyDescent="0.2">
      <c r="A944" s="6"/>
      <c r="B944" s="6"/>
      <c r="C944" s="6"/>
      <c r="D944" s="6"/>
      <c r="E944" s="6"/>
      <c r="F944" s="6"/>
      <c r="G944" s="10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6"/>
      <c r="AA944" s="6"/>
    </row>
    <row r="945" spans="1:27" ht="15.75" customHeight="1" x14ac:dyDescent="0.2">
      <c r="A945" s="6"/>
      <c r="B945" s="6"/>
      <c r="C945" s="6"/>
      <c r="D945" s="6"/>
      <c r="E945" s="6"/>
      <c r="F945" s="6"/>
      <c r="G945" s="10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6"/>
      <c r="AA945" s="6"/>
    </row>
    <row r="946" spans="1:27" ht="15.75" customHeight="1" x14ac:dyDescent="0.2">
      <c r="A946" s="6"/>
      <c r="B946" s="6"/>
      <c r="C946" s="6"/>
      <c r="D946" s="6"/>
      <c r="E946" s="6"/>
      <c r="F946" s="6"/>
      <c r="G946" s="10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6"/>
      <c r="AA946" s="6"/>
    </row>
    <row r="947" spans="1:27" ht="15.75" customHeight="1" x14ac:dyDescent="0.2">
      <c r="A947" s="6"/>
      <c r="B947" s="6"/>
      <c r="C947" s="6"/>
      <c r="D947" s="6"/>
      <c r="E947" s="6"/>
      <c r="F947" s="6"/>
      <c r="G947" s="10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6"/>
      <c r="AA947" s="6"/>
    </row>
    <row r="948" spans="1:27" ht="15.75" customHeight="1" x14ac:dyDescent="0.2">
      <c r="A948" s="6"/>
      <c r="B948" s="6"/>
      <c r="C948" s="6"/>
      <c r="D948" s="6"/>
      <c r="E948" s="6"/>
      <c r="F948" s="6"/>
      <c r="G948" s="10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6"/>
      <c r="AA948" s="6"/>
    </row>
    <row r="949" spans="1:27" ht="15.75" customHeight="1" x14ac:dyDescent="0.2">
      <c r="A949" s="6"/>
      <c r="B949" s="6"/>
      <c r="C949" s="6"/>
      <c r="D949" s="6"/>
      <c r="E949" s="6"/>
      <c r="F949" s="6"/>
      <c r="G949" s="10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6"/>
      <c r="AA949" s="6"/>
    </row>
    <row r="950" spans="1:27" ht="15.75" customHeight="1" x14ac:dyDescent="0.2">
      <c r="A950" s="6"/>
      <c r="B950" s="6"/>
      <c r="C950" s="6"/>
      <c r="D950" s="6"/>
      <c r="E950" s="6"/>
      <c r="F950" s="6"/>
      <c r="G950" s="10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6"/>
      <c r="AA950" s="6"/>
    </row>
    <row r="951" spans="1:27" ht="15.75" customHeight="1" x14ac:dyDescent="0.2">
      <c r="A951" s="6"/>
      <c r="B951" s="6"/>
      <c r="C951" s="6"/>
      <c r="D951" s="6"/>
      <c r="E951" s="6"/>
      <c r="F951" s="6"/>
      <c r="G951" s="10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6"/>
      <c r="AA951" s="6"/>
    </row>
    <row r="952" spans="1:27" ht="15.75" customHeight="1" x14ac:dyDescent="0.2">
      <c r="A952" s="6"/>
      <c r="B952" s="6"/>
      <c r="C952" s="6"/>
      <c r="D952" s="6"/>
      <c r="E952" s="6"/>
      <c r="F952" s="6"/>
      <c r="G952" s="10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6"/>
      <c r="AA952" s="6"/>
    </row>
    <row r="953" spans="1:27" ht="15.75" customHeight="1" x14ac:dyDescent="0.2">
      <c r="A953" s="6"/>
      <c r="B953" s="6"/>
      <c r="C953" s="6"/>
      <c r="D953" s="6"/>
      <c r="E953" s="6"/>
      <c r="F953" s="6"/>
      <c r="G953" s="10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6"/>
      <c r="AA953" s="6"/>
    </row>
    <row r="954" spans="1:27" ht="15.75" customHeight="1" x14ac:dyDescent="0.2">
      <c r="A954" s="6"/>
      <c r="B954" s="6"/>
      <c r="C954" s="6"/>
      <c r="D954" s="6"/>
      <c r="E954" s="6"/>
      <c r="F954" s="6"/>
      <c r="G954" s="10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6"/>
      <c r="AA954" s="6"/>
    </row>
    <row r="955" spans="1:27" ht="15.75" customHeight="1" x14ac:dyDescent="0.2">
      <c r="A955" s="6"/>
      <c r="B955" s="6"/>
      <c r="C955" s="6"/>
      <c r="D955" s="6"/>
      <c r="E955" s="6"/>
      <c r="F955" s="6"/>
      <c r="G955" s="10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6"/>
      <c r="AA955" s="6"/>
    </row>
    <row r="956" spans="1:27" ht="15.75" customHeight="1" x14ac:dyDescent="0.2">
      <c r="A956" s="6"/>
      <c r="B956" s="6"/>
      <c r="C956" s="6"/>
      <c r="D956" s="6"/>
      <c r="E956" s="6"/>
      <c r="F956" s="6"/>
      <c r="G956" s="10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6"/>
      <c r="AA956" s="6"/>
    </row>
    <row r="957" spans="1:27" ht="15.75" customHeight="1" x14ac:dyDescent="0.2">
      <c r="A957" s="6"/>
      <c r="B957" s="6"/>
      <c r="C957" s="6"/>
      <c r="D957" s="6"/>
      <c r="E957" s="6"/>
      <c r="F957" s="6"/>
      <c r="G957" s="10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6"/>
      <c r="AA957" s="6"/>
    </row>
    <row r="958" spans="1:27" ht="15.75" customHeight="1" x14ac:dyDescent="0.2">
      <c r="A958" s="6"/>
      <c r="B958" s="6"/>
      <c r="C958" s="6"/>
      <c r="D958" s="6"/>
      <c r="E958" s="6"/>
      <c r="F958" s="6"/>
      <c r="G958" s="10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6"/>
      <c r="AA958" s="6"/>
    </row>
    <row r="959" spans="1:27" ht="15.75" customHeight="1" x14ac:dyDescent="0.2">
      <c r="A959" s="6"/>
      <c r="B959" s="6"/>
      <c r="C959" s="6"/>
      <c r="D959" s="6"/>
      <c r="E959" s="6"/>
      <c r="F959" s="6"/>
      <c r="G959" s="10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6"/>
      <c r="AA959" s="6"/>
    </row>
    <row r="960" spans="1:27" ht="15.75" customHeight="1" x14ac:dyDescent="0.2">
      <c r="A960" s="6"/>
      <c r="B960" s="6"/>
      <c r="C960" s="6"/>
      <c r="D960" s="6"/>
      <c r="E960" s="6"/>
      <c r="F960" s="6"/>
      <c r="G960" s="10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6"/>
      <c r="AA960" s="6"/>
    </row>
    <row r="961" spans="1:27" ht="15.75" customHeight="1" x14ac:dyDescent="0.2">
      <c r="A961" s="6"/>
      <c r="B961" s="6"/>
      <c r="C961" s="6"/>
      <c r="D961" s="6"/>
      <c r="E961" s="6"/>
      <c r="F961" s="6"/>
      <c r="G961" s="10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6"/>
      <c r="AA961" s="6"/>
    </row>
    <row r="962" spans="1:27" ht="15.75" customHeight="1" x14ac:dyDescent="0.2">
      <c r="A962" s="6"/>
      <c r="B962" s="6"/>
      <c r="C962" s="6"/>
      <c r="D962" s="6"/>
      <c r="E962" s="6"/>
      <c r="F962" s="6"/>
      <c r="G962" s="10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6"/>
      <c r="AA962" s="6"/>
    </row>
    <row r="963" spans="1:27" ht="15.75" customHeight="1" x14ac:dyDescent="0.2">
      <c r="A963" s="6"/>
      <c r="B963" s="6"/>
      <c r="C963" s="6"/>
      <c r="D963" s="6"/>
      <c r="E963" s="6"/>
      <c r="F963" s="6"/>
      <c r="G963" s="10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6"/>
      <c r="AA963" s="6"/>
    </row>
    <row r="964" spans="1:27" ht="15.75" customHeight="1" x14ac:dyDescent="0.2">
      <c r="A964" s="6"/>
      <c r="B964" s="6"/>
      <c r="C964" s="6"/>
      <c r="D964" s="6"/>
      <c r="E964" s="6"/>
      <c r="F964" s="6"/>
      <c r="G964" s="10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6"/>
      <c r="AA964" s="6"/>
    </row>
    <row r="965" spans="1:27" ht="15.75" customHeight="1" x14ac:dyDescent="0.2">
      <c r="A965" s="6"/>
      <c r="B965" s="6"/>
      <c r="C965" s="6"/>
      <c r="D965" s="6"/>
      <c r="E965" s="6"/>
      <c r="F965" s="6"/>
      <c r="G965" s="10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6"/>
      <c r="AA965" s="6"/>
    </row>
    <row r="966" spans="1:27" ht="15.75" customHeight="1" x14ac:dyDescent="0.2">
      <c r="A966" s="6"/>
      <c r="B966" s="6"/>
      <c r="C966" s="6"/>
      <c r="D966" s="6"/>
      <c r="E966" s="6"/>
      <c r="F966" s="6"/>
      <c r="G966" s="10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6"/>
      <c r="AA966" s="6"/>
    </row>
    <row r="967" spans="1:27" ht="15.75" customHeight="1" x14ac:dyDescent="0.2">
      <c r="A967" s="6"/>
      <c r="B967" s="6"/>
      <c r="C967" s="6"/>
      <c r="D967" s="6"/>
      <c r="E967" s="6"/>
      <c r="F967" s="6"/>
      <c r="G967" s="10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6"/>
      <c r="AA967" s="6"/>
    </row>
    <row r="968" spans="1:27" ht="15.75" customHeight="1" x14ac:dyDescent="0.2">
      <c r="A968" s="6"/>
      <c r="B968" s="6"/>
      <c r="C968" s="6"/>
      <c r="D968" s="6"/>
      <c r="E968" s="6"/>
      <c r="F968" s="6"/>
      <c r="G968" s="10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6"/>
      <c r="AA968" s="6"/>
    </row>
    <row r="969" spans="1:27" ht="15.75" customHeight="1" x14ac:dyDescent="0.2">
      <c r="A969" s="6"/>
      <c r="B969" s="6"/>
      <c r="C969" s="6"/>
      <c r="D969" s="6"/>
      <c r="E969" s="6"/>
      <c r="F969" s="6"/>
      <c r="G969" s="10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6"/>
      <c r="AA969" s="6"/>
    </row>
    <row r="970" spans="1:27" ht="15.75" customHeight="1" x14ac:dyDescent="0.2">
      <c r="A970" s="6"/>
      <c r="B970" s="6"/>
      <c r="C970" s="6"/>
      <c r="D970" s="6"/>
      <c r="E970" s="6"/>
      <c r="F970" s="6"/>
      <c r="G970" s="10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6"/>
      <c r="AA970" s="6"/>
    </row>
    <row r="971" spans="1:27" ht="15.75" customHeight="1" x14ac:dyDescent="0.2">
      <c r="A971" s="6"/>
      <c r="B971" s="6"/>
      <c r="C971" s="6"/>
      <c r="D971" s="6"/>
      <c r="E971" s="6"/>
      <c r="F971" s="6"/>
      <c r="G971" s="10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6"/>
      <c r="AA971" s="6"/>
    </row>
    <row r="972" spans="1:27" ht="15.75" customHeight="1" x14ac:dyDescent="0.2">
      <c r="A972" s="6"/>
      <c r="B972" s="6"/>
      <c r="C972" s="6"/>
      <c r="D972" s="6"/>
      <c r="E972" s="6"/>
      <c r="F972" s="6"/>
      <c r="G972" s="10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6"/>
      <c r="AA972" s="6"/>
    </row>
    <row r="973" spans="1:27" ht="15.75" customHeight="1" x14ac:dyDescent="0.2">
      <c r="A973" s="6"/>
      <c r="B973" s="6"/>
      <c r="C973" s="6"/>
      <c r="D973" s="6"/>
      <c r="E973" s="6"/>
      <c r="F973" s="6"/>
      <c r="G973" s="10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6"/>
      <c r="AA973" s="6"/>
    </row>
    <row r="974" spans="1:27" ht="15.75" customHeight="1" x14ac:dyDescent="0.2">
      <c r="A974" s="6"/>
      <c r="B974" s="6"/>
      <c r="C974" s="6"/>
      <c r="D974" s="6"/>
      <c r="E974" s="6"/>
      <c r="F974" s="6"/>
      <c r="G974" s="10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6"/>
      <c r="AA974" s="6"/>
    </row>
    <row r="975" spans="1:27" ht="15.75" customHeight="1" x14ac:dyDescent="0.2">
      <c r="A975" s="6"/>
      <c r="B975" s="6"/>
      <c r="C975" s="6"/>
      <c r="D975" s="6"/>
      <c r="E975" s="6"/>
      <c r="F975" s="6"/>
      <c r="G975" s="10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6"/>
      <c r="AA975" s="6"/>
    </row>
    <row r="976" spans="1:27" ht="15.75" customHeight="1" x14ac:dyDescent="0.2">
      <c r="A976" s="6"/>
      <c r="B976" s="6"/>
      <c r="C976" s="6"/>
      <c r="D976" s="6"/>
      <c r="E976" s="6"/>
      <c r="F976" s="6"/>
      <c r="G976" s="10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6"/>
      <c r="AA976" s="6"/>
    </row>
    <row r="977" spans="1:27" ht="15.75" customHeight="1" x14ac:dyDescent="0.2">
      <c r="A977" s="6"/>
      <c r="B977" s="6"/>
      <c r="C977" s="6"/>
      <c r="D977" s="6"/>
      <c r="E977" s="6"/>
      <c r="F977" s="6"/>
      <c r="G977" s="10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6"/>
      <c r="AA977" s="6"/>
    </row>
    <row r="978" spans="1:27" ht="15.75" customHeight="1" x14ac:dyDescent="0.2">
      <c r="A978" s="6"/>
      <c r="B978" s="6"/>
      <c r="C978" s="6"/>
      <c r="D978" s="6"/>
      <c r="E978" s="6"/>
      <c r="F978" s="6"/>
      <c r="G978" s="10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6"/>
      <c r="AA978" s="6"/>
    </row>
    <row r="979" spans="1:27" ht="15.75" customHeight="1" x14ac:dyDescent="0.2">
      <c r="A979" s="6"/>
      <c r="B979" s="6"/>
      <c r="C979" s="6"/>
      <c r="D979" s="6"/>
      <c r="E979" s="6"/>
      <c r="F979" s="6"/>
      <c r="G979" s="10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6"/>
      <c r="AA979" s="6"/>
    </row>
    <row r="980" spans="1:27" ht="15.75" customHeight="1" x14ac:dyDescent="0.2">
      <c r="A980" s="6"/>
      <c r="B980" s="6"/>
      <c r="C980" s="6"/>
      <c r="D980" s="6"/>
      <c r="E980" s="6"/>
      <c r="F980" s="6"/>
      <c r="G980" s="10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6"/>
      <c r="AA980" s="6"/>
    </row>
    <row r="981" spans="1:27" ht="15.75" customHeight="1" x14ac:dyDescent="0.2">
      <c r="A981" s="6"/>
      <c r="B981" s="6"/>
      <c r="C981" s="6"/>
      <c r="D981" s="6"/>
      <c r="E981" s="6"/>
      <c r="F981" s="6"/>
      <c r="G981" s="10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6"/>
      <c r="AA981" s="6"/>
    </row>
    <row r="982" spans="1:27" ht="15.75" customHeight="1" x14ac:dyDescent="0.2">
      <c r="A982" s="6"/>
      <c r="B982" s="6"/>
      <c r="C982" s="6"/>
      <c r="D982" s="6"/>
      <c r="E982" s="6"/>
      <c r="F982" s="6"/>
      <c r="G982" s="10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6"/>
      <c r="AA982" s="6"/>
    </row>
    <row r="983" spans="1:27" ht="15.75" customHeight="1" x14ac:dyDescent="0.2">
      <c r="A983" s="6"/>
      <c r="B983" s="6"/>
      <c r="C983" s="6"/>
      <c r="D983" s="6"/>
      <c r="E983" s="6"/>
      <c r="F983" s="6"/>
      <c r="G983" s="10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6"/>
      <c r="AA983" s="6"/>
    </row>
    <row r="984" spans="1:27" ht="15.75" customHeight="1" x14ac:dyDescent="0.2">
      <c r="A984" s="6"/>
      <c r="B984" s="6"/>
      <c r="C984" s="6"/>
      <c r="D984" s="6"/>
      <c r="E984" s="6"/>
      <c r="F984" s="6"/>
      <c r="G984" s="10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6"/>
      <c r="AA984" s="6"/>
    </row>
    <row r="985" spans="1:27" ht="15.75" customHeight="1" x14ac:dyDescent="0.2">
      <c r="A985" s="6"/>
      <c r="B985" s="6"/>
      <c r="C985" s="6"/>
      <c r="D985" s="6"/>
      <c r="E985" s="6"/>
      <c r="F985" s="6"/>
      <c r="G985" s="10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6"/>
      <c r="AA985" s="6"/>
    </row>
    <row r="986" spans="1:27" ht="15.75" customHeight="1" x14ac:dyDescent="0.2">
      <c r="A986" s="6"/>
      <c r="B986" s="6"/>
      <c r="C986" s="6"/>
      <c r="D986" s="6"/>
      <c r="E986" s="6"/>
      <c r="F986" s="6"/>
      <c r="G986" s="10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6"/>
      <c r="AA986" s="6"/>
    </row>
    <row r="987" spans="1:27" ht="15.75" customHeight="1" x14ac:dyDescent="0.2">
      <c r="A987" s="6"/>
      <c r="B987" s="6"/>
      <c r="C987" s="6"/>
      <c r="D987" s="6"/>
      <c r="E987" s="6"/>
      <c r="F987" s="6"/>
      <c r="G987" s="10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6"/>
      <c r="AA987" s="6"/>
    </row>
    <row r="988" spans="1:27" ht="15.75" customHeight="1" x14ac:dyDescent="0.2">
      <c r="A988" s="6"/>
      <c r="B988" s="6"/>
      <c r="C988" s="6"/>
      <c r="D988" s="6"/>
      <c r="E988" s="6"/>
      <c r="F988" s="6"/>
      <c r="G988" s="10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6"/>
      <c r="AA988" s="6"/>
    </row>
    <row r="989" spans="1:27" ht="15.75" customHeight="1" x14ac:dyDescent="0.2">
      <c r="A989" s="6"/>
      <c r="B989" s="6"/>
      <c r="C989" s="6"/>
      <c r="D989" s="6"/>
      <c r="E989" s="6"/>
      <c r="F989" s="6"/>
      <c r="G989" s="10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6"/>
      <c r="AA989" s="6"/>
    </row>
    <row r="990" spans="1:27" ht="15.75" customHeight="1" x14ac:dyDescent="0.2">
      <c r="A990" s="6"/>
      <c r="B990" s="6"/>
      <c r="C990" s="6"/>
      <c r="D990" s="6"/>
      <c r="E990" s="6"/>
      <c r="F990" s="6"/>
      <c r="G990" s="10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6"/>
      <c r="AA990" s="6"/>
    </row>
    <row r="991" spans="1:27" ht="15.75" customHeight="1" x14ac:dyDescent="0.2">
      <c r="A991" s="6"/>
      <c r="B991" s="6"/>
      <c r="C991" s="6"/>
      <c r="D991" s="6"/>
      <c r="E991" s="6"/>
      <c r="F991" s="6"/>
      <c r="G991" s="10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6"/>
      <c r="AA991" s="6"/>
    </row>
    <row r="992" spans="1:27" ht="15.75" customHeight="1" x14ac:dyDescent="0.2">
      <c r="A992" s="6"/>
      <c r="B992" s="6"/>
      <c r="C992" s="6"/>
      <c r="D992" s="6"/>
      <c r="E992" s="6"/>
      <c r="F992" s="6"/>
      <c r="G992" s="10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6"/>
      <c r="AA992" s="6"/>
    </row>
    <row r="993" spans="1:27" ht="15.75" customHeight="1" x14ac:dyDescent="0.2">
      <c r="A993" s="6"/>
      <c r="B993" s="6"/>
      <c r="C993" s="6"/>
      <c r="D993" s="6"/>
      <c r="E993" s="6"/>
      <c r="F993" s="6"/>
      <c r="G993" s="10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6"/>
      <c r="AA993" s="6"/>
    </row>
    <row r="994" spans="1:27" ht="15.75" customHeight="1" x14ac:dyDescent="0.2">
      <c r="A994" s="6"/>
      <c r="B994" s="6"/>
      <c r="C994" s="6"/>
      <c r="D994" s="6"/>
      <c r="E994" s="6"/>
      <c r="F994" s="6"/>
      <c r="G994" s="10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6"/>
      <c r="AA994" s="6"/>
    </row>
    <row r="995" spans="1:27" ht="15.75" customHeight="1" x14ac:dyDescent="0.2">
      <c r="A995" s="6"/>
      <c r="B995" s="6"/>
      <c r="C995" s="6"/>
      <c r="D995" s="6"/>
      <c r="E995" s="6"/>
      <c r="F995" s="6"/>
      <c r="G995" s="10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6"/>
      <c r="AA995" s="6"/>
    </row>
    <row r="996" spans="1:27" ht="15.75" customHeight="1" x14ac:dyDescent="0.2">
      <c r="A996" s="6"/>
      <c r="B996" s="6"/>
      <c r="C996" s="6"/>
      <c r="D996" s="6"/>
      <c r="E996" s="6"/>
      <c r="F996" s="6"/>
      <c r="G996" s="10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6"/>
      <c r="AA996" s="6"/>
    </row>
    <row r="997" spans="1:27" ht="15.75" customHeight="1" x14ac:dyDescent="0.2">
      <c r="A997" s="6"/>
      <c r="B997" s="6"/>
      <c r="C997" s="6"/>
      <c r="D997" s="6"/>
      <c r="E997" s="6"/>
      <c r="F997" s="6"/>
      <c r="G997" s="10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6"/>
      <c r="AA997" s="6"/>
    </row>
    <row r="998" spans="1:27" ht="15.75" customHeight="1" x14ac:dyDescent="0.2">
      <c r="A998" s="6"/>
      <c r="B998" s="6"/>
      <c r="C998" s="6"/>
      <c r="D998" s="6"/>
      <c r="E998" s="6"/>
      <c r="F998" s="6"/>
      <c r="G998" s="10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6"/>
      <c r="AA998" s="6"/>
    </row>
    <row r="999" spans="1:27" ht="15.75" customHeight="1" x14ac:dyDescent="0.2">
      <c r="A999" s="6"/>
      <c r="B999" s="6"/>
      <c r="C999" s="6"/>
      <c r="D999" s="6"/>
      <c r="E999" s="6"/>
      <c r="F999" s="6"/>
      <c r="G999" s="10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6"/>
      <c r="AA999" s="6"/>
    </row>
    <row r="1000" spans="1:27" ht="15.75" customHeight="1" x14ac:dyDescent="0.2">
      <c r="A1000" s="6"/>
      <c r="B1000" s="6"/>
      <c r="C1000" s="6"/>
      <c r="D1000" s="6"/>
      <c r="E1000" s="6"/>
      <c r="F1000" s="6"/>
      <c r="G1000" s="10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6"/>
      <c r="AA1000" s="6"/>
    </row>
    <row r="1001" spans="1:27" ht="15.75" customHeight="1" x14ac:dyDescent="0.2">
      <c r="A1001" s="6"/>
      <c r="B1001" s="6"/>
      <c r="C1001" s="6"/>
      <c r="D1001" s="6"/>
      <c r="E1001" s="6"/>
      <c r="F1001" s="6"/>
      <c r="G1001" s="10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6"/>
      <c r="AA1001" s="6"/>
    </row>
    <row r="1002" spans="1:27" ht="15.75" customHeight="1" x14ac:dyDescent="0.2">
      <c r="A1002" s="6"/>
      <c r="B1002" s="6"/>
      <c r="C1002" s="6"/>
      <c r="D1002" s="6"/>
      <c r="E1002" s="6"/>
      <c r="F1002" s="6"/>
      <c r="G1002" s="10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6"/>
      <c r="AA1002" s="6"/>
    </row>
    <row r="1003" spans="1:27" ht="15.75" customHeight="1" x14ac:dyDescent="0.2">
      <c r="A1003" s="6"/>
      <c r="B1003" s="6"/>
      <c r="C1003" s="6"/>
      <c r="D1003" s="6"/>
      <c r="E1003" s="6"/>
      <c r="F1003" s="6"/>
      <c r="G1003" s="10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6"/>
      <c r="AA1003" s="6"/>
    </row>
    <row r="1004" spans="1:27" ht="15.75" customHeight="1" x14ac:dyDescent="0.2">
      <c r="A1004" s="6"/>
      <c r="B1004" s="6"/>
      <c r="C1004" s="6"/>
      <c r="D1004" s="6"/>
      <c r="E1004" s="6"/>
      <c r="F1004" s="6"/>
      <c r="G1004" s="10"/>
      <c r="H1004" s="46"/>
      <c r="I1004" s="46"/>
      <c r="J1004" s="46"/>
      <c r="K1004" s="46"/>
      <c r="L1004" s="46"/>
      <c r="M1004" s="46"/>
      <c r="N1004" s="46"/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6"/>
      <c r="AA1004" s="6"/>
    </row>
    <row r="1005" spans="1:27" ht="15.75" customHeight="1" x14ac:dyDescent="0.2">
      <c r="A1005" s="6"/>
      <c r="B1005" s="6"/>
      <c r="C1005" s="6"/>
      <c r="D1005" s="6"/>
      <c r="E1005" s="6"/>
      <c r="F1005" s="6"/>
      <c r="G1005" s="10"/>
      <c r="H1005" s="46"/>
      <c r="I1005" s="46"/>
      <c r="J1005" s="46"/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6"/>
      <c r="AA1005" s="6"/>
    </row>
  </sheetData>
  <mergeCells count="1">
    <mergeCell ref="C14:C17"/>
  </mergeCells>
  <dataValidations count="2">
    <dataValidation type="list" allowBlank="1" sqref="G6" xr:uid="{00000000-0002-0000-0100-000000000000}">
      <formula1>$N$10:$N$15</formula1>
    </dataValidation>
    <dataValidation type="list" allowBlank="1" sqref="G7" xr:uid="{00000000-0002-0000-0100-000001000000}">
      <formula1>$N$18:$N$19</formula1>
    </dataValidation>
  </dataValidations>
  <pageMargins left="0.7" right="0.7" top="0.75" bottom="0.7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CDDC"/>
    <outlinePr summaryBelow="0" summaryRight="0"/>
  </sheetPr>
  <dimension ref="A1:Z1014"/>
  <sheetViews>
    <sheetView topLeftCell="B4" zoomScale="144" workbookViewId="0">
      <selection activeCell="G18" sqref="G18"/>
    </sheetView>
  </sheetViews>
  <sheetFormatPr baseColWidth="10" defaultColWidth="14.5" defaultRowHeight="15" customHeight="1" outlineLevelRow="1" x14ac:dyDescent="0.2"/>
  <cols>
    <col min="1" max="1" width="4.6640625" customWidth="1"/>
    <col min="2" max="2" width="18" customWidth="1"/>
    <col min="3" max="3" width="8" customWidth="1"/>
    <col min="4" max="4" width="2.33203125" customWidth="1"/>
    <col min="5" max="5" width="52.83203125" customWidth="1"/>
    <col min="6" max="6" width="32.5" customWidth="1"/>
    <col min="7" max="7" width="23.83203125" customWidth="1"/>
    <col min="8" max="8" width="6.5" customWidth="1"/>
    <col min="9" max="9" width="5" customWidth="1"/>
    <col min="10" max="11" width="4.5" customWidth="1"/>
    <col min="12" max="12" width="4.83203125" customWidth="1"/>
    <col min="13" max="13" width="5.83203125" customWidth="1"/>
    <col min="14" max="14" width="5.5" customWidth="1"/>
    <col min="15" max="15" width="7.33203125" customWidth="1"/>
    <col min="16" max="16" width="5.5" customWidth="1"/>
    <col min="17" max="26" width="12.5" customWidth="1"/>
  </cols>
  <sheetData>
    <row r="1" spans="1:26" ht="15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x14ac:dyDescent="0.2">
      <c r="A2" s="47"/>
      <c r="B2" s="47"/>
      <c r="C2" s="47"/>
      <c r="D2" s="47"/>
      <c r="E2" s="9" t="s">
        <v>39</v>
      </c>
      <c r="F2" s="47"/>
      <c r="G2" s="47"/>
      <c r="H2" s="47"/>
      <c r="I2" s="47"/>
      <c r="J2" s="47"/>
      <c r="K2" s="47"/>
      <c r="L2" s="48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5.75" customHeight="1" x14ac:dyDescent="0.2">
      <c r="A4" s="47"/>
      <c r="B4" s="47"/>
      <c r="C4" s="47"/>
      <c r="D4" s="47"/>
      <c r="E4" s="240" t="s">
        <v>40</v>
      </c>
      <c r="F4" s="241"/>
      <c r="G4" s="49">
        <f>VLOOKUP(F59,ВВОДНЫЕ!N10:P15,2,FALSE)</f>
        <v>800000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5.75" customHeight="1" x14ac:dyDescent="0.2">
      <c r="A5" s="47"/>
      <c r="B5" s="47"/>
      <c r="C5" s="47"/>
      <c r="D5" s="47"/>
      <c r="E5" s="237" t="s">
        <v>41</v>
      </c>
      <c r="F5" s="236"/>
      <c r="G5" s="50">
        <f>IF(SUM(G6:G10)=0,,SUM(G6:G10))</f>
        <v>1107910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 outlineLevel="1" x14ac:dyDescent="0.2">
      <c r="A6" s="47"/>
      <c r="B6" s="47"/>
      <c r="C6" s="47"/>
      <c r="D6" s="47"/>
      <c r="E6" s="235" t="s">
        <v>42</v>
      </c>
      <c r="F6" s="236"/>
      <c r="G6" s="51">
        <v>437910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outlineLevel="1" x14ac:dyDescent="0.2">
      <c r="A7" s="47"/>
      <c r="B7" s="47"/>
      <c r="C7" s="47"/>
      <c r="D7" s="47"/>
      <c r="E7" s="235" t="s">
        <v>43</v>
      </c>
      <c r="F7" s="236"/>
      <c r="G7" s="51">
        <v>500000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customHeight="1" outlineLevel="1" x14ac:dyDescent="0.2">
      <c r="A8" s="47"/>
      <c r="B8" s="47"/>
      <c r="C8" s="47"/>
      <c r="D8" s="47"/>
      <c r="E8" s="235" t="s">
        <v>44</v>
      </c>
      <c r="F8" s="236"/>
      <c r="G8" s="51">
        <v>100000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 outlineLevel="1" x14ac:dyDescent="0.2">
      <c r="A9" s="47"/>
      <c r="B9" s="47"/>
      <c r="C9" s="47"/>
      <c r="D9" s="47"/>
      <c r="E9" s="235" t="s">
        <v>45</v>
      </c>
      <c r="F9" s="236"/>
      <c r="G9" s="51">
        <v>50000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customHeight="1" outlineLevel="1" x14ac:dyDescent="0.2">
      <c r="A10" s="47"/>
      <c r="B10" s="47"/>
      <c r="C10" s="47"/>
      <c r="D10" s="47"/>
      <c r="E10" s="235" t="s">
        <v>46</v>
      </c>
      <c r="F10" s="236"/>
      <c r="G10" s="51">
        <v>20000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.75" customHeight="1" x14ac:dyDescent="0.2">
      <c r="A11" s="47"/>
      <c r="B11" s="47"/>
      <c r="C11" s="47"/>
      <c r="D11" s="47"/>
      <c r="E11" s="237" t="s">
        <v>47</v>
      </c>
      <c r="F11" s="236"/>
      <c r="G11" s="50">
        <f>ВВОДНЫЕ!G17</f>
        <v>300000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.75" customHeight="1" x14ac:dyDescent="0.2">
      <c r="A12" s="47"/>
      <c r="B12" s="47"/>
      <c r="C12" s="47"/>
      <c r="D12" s="47"/>
      <c r="E12" s="237" t="s">
        <v>48</v>
      </c>
      <c r="F12" s="236"/>
      <c r="G12" s="50">
        <f>ВВОДНЫЕ!G17</f>
        <v>300000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.75" customHeight="1" x14ac:dyDescent="0.2">
      <c r="A13" s="47"/>
      <c r="B13" s="47"/>
      <c r="C13" s="47"/>
      <c r="D13" s="47"/>
      <c r="E13" s="237" t="s">
        <v>49</v>
      </c>
      <c r="F13" s="236"/>
      <c r="G13" s="50">
        <v>400000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.75" customHeight="1" x14ac:dyDescent="0.2">
      <c r="A14" s="47"/>
      <c r="B14" s="47"/>
      <c r="C14" s="47"/>
      <c r="D14" s="47"/>
      <c r="E14" s="237" t="s">
        <v>50</v>
      </c>
      <c r="F14" s="236"/>
      <c r="G14" s="50">
        <v>200000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 x14ac:dyDescent="0.2">
      <c r="A15" s="47"/>
      <c r="B15" s="47"/>
      <c r="C15" s="47"/>
      <c r="D15" s="47"/>
      <c r="E15" s="239" t="s">
        <v>51</v>
      </c>
      <c r="F15" s="236"/>
      <c r="G15" s="50">
        <v>50000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 x14ac:dyDescent="0.2">
      <c r="A16" s="47"/>
      <c r="B16" s="47"/>
      <c r="C16" s="47"/>
      <c r="D16" s="47"/>
      <c r="E16" s="239" t="s">
        <v>52</v>
      </c>
      <c r="F16" s="236"/>
      <c r="G16" s="50">
        <v>100000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 x14ac:dyDescent="0.2">
      <c r="A17" s="47"/>
      <c r="B17" s="47"/>
      <c r="C17" s="47"/>
      <c r="D17" s="47"/>
      <c r="E17" s="239" t="s">
        <v>53</v>
      </c>
      <c r="F17" s="236"/>
      <c r="G17" s="50">
        <v>250000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 x14ac:dyDescent="0.2">
      <c r="A18" s="47"/>
      <c r="B18" s="47"/>
      <c r="C18" s="47"/>
      <c r="D18" s="47"/>
      <c r="E18" s="237" t="s">
        <v>54</v>
      </c>
      <c r="F18" s="236"/>
      <c r="G18" s="50">
        <v>300000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 x14ac:dyDescent="0.2">
      <c r="A19" s="47"/>
      <c r="B19" s="47"/>
      <c r="C19" s="47"/>
      <c r="D19" s="47"/>
      <c r="E19" s="238" t="s">
        <v>55</v>
      </c>
      <c r="F19" s="236"/>
      <c r="G19" s="52">
        <f>SUM(G11:G18)+IF(G4="Выберите город",0,G4)+G5</f>
        <v>3807910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26" x14ac:dyDescent="0.3">
      <c r="A21" s="47"/>
      <c r="B21" s="47"/>
      <c r="C21" s="47"/>
      <c r="D21" s="47"/>
      <c r="E21" s="53"/>
      <c r="F21" s="54"/>
      <c r="G21" s="47"/>
      <c r="H21" s="47"/>
      <c r="I21" s="47"/>
      <c r="J21" s="47"/>
      <c r="K21" s="47"/>
      <c r="L21" s="48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26" hidden="1" x14ac:dyDescent="0.3">
      <c r="A22" s="47"/>
      <c r="B22" s="47"/>
      <c r="C22" s="47"/>
      <c r="D22" s="47"/>
      <c r="E22" s="53"/>
      <c r="F22" s="54"/>
      <c r="G22" s="47"/>
      <c r="H22" s="47"/>
      <c r="I22" s="47"/>
      <c r="J22" s="47"/>
      <c r="K22" s="47"/>
      <c r="L22" s="48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6" hidden="1" x14ac:dyDescent="0.3">
      <c r="A23" s="47"/>
      <c r="B23" s="47"/>
      <c r="C23" s="47"/>
      <c r="D23" s="47"/>
      <c r="E23" s="53"/>
      <c r="F23" s="54"/>
      <c r="G23" s="47"/>
      <c r="H23" s="47"/>
      <c r="I23" s="47"/>
      <c r="J23" s="47"/>
      <c r="K23" s="47"/>
      <c r="L23" s="48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26" hidden="1" x14ac:dyDescent="0.3">
      <c r="A24" s="47"/>
      <c r="B24" s="47"/>
      <c r="C24" s="47"/>
      <c r="D24" s="47"/>
      <c r="E24" s="53"/>
      <c r="F24" s="54"/>
      <c r="G24" s="47"/>
      <c r="H24" s="47"/>
      <c r="I24" s="47"/>
      <c r="J24" s="47"/>
      <c r="K24" s="47"/>
      <c r="L24" s="4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26" hidden="1" x14ac:dyDescent="0.3">
      <c r="A25" s="47"/>
      <c r="B25" s="47"/>
      <c r="C25" s="47"/>
      <c r="D25" s="47"/>
      <c r="E25" s="53"/>
      <c r="F25" s="54"/>
      <c r="G25" s="47"/>
      <c r="H25" s="47"/>
      <c r="I25" s="47"/>
      <c r="J25" s="47"/>
      <c r="K25" s="47"/>
      <c r="L25" s="48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6" hidden="1" x14ac:dyDescent="0.3">
      <c r="A26" s="47"/>
      <c r="B26" s="47"/>
      <c r="C26" s="47"/>
      <c r="D26" s="47"/>
      <c r="E26" s="53"/>
      <c r="F26" s="54"/>
      <c r="G26" s="47"/>
      <c r="H26" s="47"/>
      <c r="I26" s="47"/>
      <c r="J26" s="47"/>
      <c r="K26" s="47"/>
      <c r="L26" s="48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26" hidden="1" x14ac:dyDescent="0.3">
      <c r="A27" s="47"/>
      <c r="B27" s="47"/>
      <c r="C27" s="47"/>
      <c r="D27" s="47"/>
      <c r="E27" s="53"/>
      <c r="F27" s="54"/>
      <c r="G27" s="47"/>
      <c r="H27" s="47"/>
      <c r="I27" s="47"/>
      <c r="J27" s="47"/>
      <c r="K27" s="47"/>
      <c r="L27" s="48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26" hidden="1" x14ac:dyDescent="0.3">
      <c r="A28" s="47"/>
      <c r="B28" s="47"/>
      <c r="C28" s="47"/>
      <c r="D28" s="47"/>
      <c r="E28" s="53"/>
      <c r="F28" s="54"/>
      <c r="G28" s="47"/>
      <c r="H28" s="47"/>
      <c r="I28" s="47"/>
      <c r="J28" s="47"/>
      <c r="K28" s="47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26" hidden="1" x14ac:dyDescent="0.3">
      <c r="A29" s="47"/>
      <c r="B29" s="47"/>
      <c r="C29" s="47"/>
      <c r="D29" s="47"/>
      <c r="E29" s="53"/>
      <c r="F29" s="54"/>
      <c r="G29" s="47"/>
      <c r="H29" s="47"/>
      <c r="I29" s="47"/>
      <c r="J29" s="47"/>
      <c r="K29" s="47"/>
      <c r="L29" s="48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26" hidden="1" x14ac:dyDescent="0.3">
      <c r="A30" s="47"/>
      <c r="B30" s="47"/>
      <c r="C30" s="47"/>
      <c r="D30" s="47"/>
      <c r="E30" s="53"/>
      <c r="F30" s="54"/>
      <c r="G30" s="47"/>
      <c r="H30" s="47"/>
      <c r="I30" s="47"/>
      <c r="J30" s="47"/>
      <c r="K30" s="47"/>
      <c r="L30" s="48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26" hidden="1" x14ac:dyDescent="0.3">
      <c r="A31" s="47"/>
      <c r="B31" s="47"/>
      <c r="C31" s="47"/>
      <c r="D31" s="47"/>
      <c r="E31" s="53"/>
      <c r="F31" s="54"/>
      <c r="G31" s="47"/>
      <c r="H31" s="47"/>
      <c r="I31" s="47"/>
      <c r="J31" s="47"/>
      <c r="K31" s="47"/>
      <c r="L31" s="48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6" hidden="1" x14ac:dyDescent="0.3">
      <c r="A32" s="47"/>
      <c r="B32" s="47"/>
      <c r="C32" s="47"/>
      <c r="D32" s="47"/>
      <c r="E32" s="53"/>
      <c r="F32" s="54"/>
      <c r="G32" s="47"/>
      <c r="H32" s="47"/>
      <c r="I32" s="47"/>
      <c r="J32" s="47"/>
      <c r="K32" s="47"/>
      <c r="L32" s="48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6" hidden="1" x14ac:dyDescent="0.3">
      <c r="A33" s="55"/>
      <c r="B33" s="55"/>
      <c r="C33" s="55"/>
      <c r="D33" s="55"/>
      <c r="E33" s="56" t="s">
        <v>56</v>
      </c>
      <c r="F33" s="55"/>
      <c r="G33" s="55"/>
      <c r="H33" s="55"/>
      <c r="I33" s="55"/>
      <c r="J33" s="55"/>
      <c r="K33" s="55"/>
      <c r="L33" s="57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26" hidden="1" x14ac:dyDescent="0.3">
      <c r="A34" s="55"/>
      <c r="B34" s="55"/>
      <c r="C34" s="55"/>
      <c r="D34" s="55"/>
      <c r="E34" s="56"/>
      <c r="F34" s="55"/>
      <c r="G34" s="55"/>
      <c r="H34" s="55"/>
      <c r="I34" s="55"/>
      <c r="J34" s="55"/>
      <c r="K34" s="55"/>
      <c r="L34" s="57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9" hidden="1" x14ac:dyDescent="0.25">
      <c r="A35" s="55"/>
      <c r="B35" s="55"/>
      <c r="C35" s="55"/>
      <c r="D35" s="58"/>
      <c r="E35" s="59" t="s">
        <v>57</v>
      </c>
      <c r="F35" s="55"/>
      <c r="G35" s="60"/>
      <c r="H35" s="55"/>
      <c r="I35" s="55"/>
      <c r="J35" s="55"/>
      <c r="K35" s="55"/>
      <c r="L35" s="61"/>
      <c r="M35" s="62"/>
      <c r="N35" s="63"/>
      <c r="O35" s="63"/>
      <c r="P35" s="64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9" hidden="1" x14ac:dyDescent="0.25">
      <c r="A36" s="55"/>
      <c r="B36" s="55"/>
      <c r="C36" s="55"/>
      <c r="D36" s="58"/>
      <c r="E36" s="65" t="s">
        <v>22</v>
      </c>
      <c r="F36" s="66">
        <f>ВВОДНЫЕ!G10</f>
        <v>5300</v>
      </c>
      <c r="G36" s="60"/>
      <c r="H36" s="55"/>
      <c r="I36" s="55"/>
      <c r="J36" s="55"/>
      <c r="K36" s="55"/>
      <c r="L36" s="61"/>
      <c r="M36" s="62"/>
      <c r="N36" s="63"/>
      <c r="O36" s="63"/>
      <c r="P36" s="64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9" hidden="1" x14ac:dyDescent="0.25">
      <c r="A37" s="55"/>
      <c r="B37" s="55"/>
      <c r="C37" s="55"/>
      <c r="D37" s="58"/>
      <c r="E37" s="67" t="s">
        <v>24</v>
      </c>
      <c r="F37" s="68">
        <f>F36/8</f>
        <v>662.5</v>
      </c>
      <c r="G37" s="69"/>
      <c r="H37" s="55"/>
      <c r="I37" s="55"/>
      <c r="J37" s="55"/>
      <c r="K37" s="55"/>
      <c r="L37" s="61"/>
      <c r="M37" s="62"/>
      <c r="N37" s="63"/>
      <c r="O37" s="63"/>
      <c r="P37" s="64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9" hidden="1" x14ac:dyDescent="0.25">
      <c r="A38" s="55"/>
      <c r="B38" s="55"/>
      <c r="C38" s="55"/>
      <c r="D38" s="58"/>
      <c r="E38" s="58"/>
      <c r="F38" s="68"/>
      <c r="G38" s="60"/>
      <c r="H38" s="55"/>
      <c r="I38" s="55"/>
      <c r="J38" s="55"/>
      <c r="K38" s="55"/>
      <c r="L38" s="61"/>
      <c r="M38" s="64"/>
      <c r="N38" s="64"/>
      <c r="O38" s="70"/>
      <c r="P38" s="64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9" hidden="1" x14ac:dyDescent="0.25">
      <c r="A39" s="55"/>
      <c r="B39" s="55"/>
      <c r="C39" s="55"/>
      <c r="D39" s="58"/>
      <c r="E39" s="58" t="s">
        <v>58</v>
      </c>
      <c r="F39" s="71"/>
      <c r="G39" s="60"/>
      <c r="H39" s="55"/>
      <c r="I39" s="55"/>
      <c r="J39" s="55"/>
      <c r="K39" s="55"/>
      <c r="L39" s="61"/>
      <c r="M39" s="64"/>
      <c r="N39" s="72"/>
      <c r="O39" s="72"/>
      <c r="P39" s="64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9" hidden="1" x14ac:dyDescent="0.25">
      <c r="A40" s="55"/>
      <c r="B40" s="55"/>
      <c r="C40" s="55"/>
      <c r="D40" s="58"/>
      <c r="E40" s="73" t="s">
        <v>59</v>
      </c>
      <c r="F40" s="74">
        <f>ВВОДНЫЕ!G14</f>
        <v>1000</v>
      </c>
      <c r="G40" s="60"/>
      <c r="H40" s="55"/>
      <c r="I40" s="55"/>
      <c r="J40" s="55"/>
      <c r="K40" s="55"/>
      <c r="L40" s="61"/>
      <c r="M40" s="64"/>
      <c r="N40" s="64"/>
      <c r="O40" s="70"/>
      <c r="P40" s="64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9" hidden="1" x14ac:dyDescent="0.25">
      <c r="A41" s="55"/>
      <c r="B41" s="55"/>
      <c r="C41" s="55"/>
      <c r="D41" s="58"/>
      <c r="E41" s="58" t="s">
        <v>31</v>
      </c>
      <c r="F41" s="75">
        <v>1</v>
      </c>
      <c r="G41" s="60"/>
      <c r="H41" s="55"/>
      <c r="I41" s="55"/>
      <c r="J41" s="55"/>
      <c r="K41" s="55"/>
      <c r="L41" s="61"/>
      <c r="M41" s="64"/>
      <c r="N41" s="64"/>
      <c r="O41" s="70"/>
      <c r="P41" s="64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9" hidden="1" x14ac:dyDescent="0.25">
      <c r="A42" s="55"/>
      <c r="B42" s="55"/>
      <c r="C42" s="55"/>
      <c r="D42" s="76"/>
      <c r="E42" s="58" t="s">
        <v>33</v>
      </c>
      <c r="F42" s="77">
        <v>8</v>
      </c>
      <c r="G42" s="60"/>
      <c r="H42" s="55"/>
      <c r="I42" s="55"/>
      <c r="J42" s="55"/>
      <c r="K42" s="55"/>
      <c r="L42" s="57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9" hidden="1" x14ac:dyDescent="0.25">
      <c r="A43" s="55"/>
      <c r="B43" s="55"/>
      <c r="C43" s="55"/>
      <c r="D43" s="58"/>
      <c r="E43" s="78" t="s">
        <v>60</v>
      </c>
      <c r="F43" s="79">
        <f>ВВОДНЫЕ!G17</f>
        <v>300000</v>
      </c>
      <c r="G43" s="69"/>
      <c r="H43" s="55"/>
      <c r="I43" s="55"/>
      <c r="J43" s="55"/>
      <c r="K43" s="55"/>
      <c r="L43" s="57"/>
      <c r="M43" s="61"/>
      <c r="N43" s="61"/>
      <c r="O43" s="61"/>
      <c r="P43" s="61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9" hidden="1" x14ac:dyDescent="0.25">
      <c r="A44" s="55"/>
      <c r="B44" s="55"/>
      <c r="C44" s="55"/>
      <c r="D44" s="80"/>
      <c r="E44" s="58" t="s">
        <v>61</v>
      </c>
      <c r="F44" s="81">
        <f>VLOOKUP(F59,ВВОДНЫЕ!N10:P15,3,FALSE)</f>
        <v>0</v>
      </c>
      <c r="G44" s="82"/>
      <c r="H44" s="55"/>
      <c r="I44" s="55"/>
      <c r="J44" s="55"/>
      <c r="K44" s="55"/>
      <c r="L44" s="57"/>
      <c r="M44" s="61"/>
      <c r="N44" s="61"/>
      <c r="O44" s="61"/>
      <c r="P44" s="61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8" hidden="1" x14ac:dyDescent="0.2">
      <c r="A45" s="55"/>
      <c r="B45" s="55"/>
      <c r="C45" s="55"/>
      <c r="D45" s="80"/>
      <c r="E45" s="80" t="s">
        <v>62</v>
      </c>
      <c r="F45" s="71"/>
      <c r="G45" s="82"/>
      <c r="H45" s="55"/>
      <c r="I45" s="55"/>
      <c r="J45" s="55"/>
      <c r="K45" s="55"/>
      <c r="L45" s="57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8" hidden="1" x14ac:dyDescent="0.2">
      <c r="A46" s="55"/>
      <c r="B46" s="55"/>
      <c r="C46" s="55"/>
      <c r="D46" s="80"/>
      <c r="E46" s="80" t="s">
        <v>63</v>
      </c>
      <c r="F46" s="71">
        <v>250</v>
      </c>
      <c r="G46" s="82"/>
      <c r="H46" s="55"/>
      <c r="I46" s="55"/>
      <c r="J46" s="55"/>
      <c r="K46" s="55"/>
      <c r="L46" s="57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9" hidden="1" x14ac:dyDescent="0.25">
      <c r="A47" s="55"/>
      <c r="B47" s="55"/>
      <c r="C47" s="55"/>
      <c r="D47" s="58"/>
      <c r="E47" s="80" t="s">
        <v>64</v>
      </c>
      <c r="F47" s="68">
        <f>F46/10%</f>
        <v>2500</v>
      </c>
      <c r="G47" s="83"/>
      <c r="H47" s="55"/>
      <c r="I47" s="55"/>
      <c r="J47" s="55"/>
      <c r="K47" s="55"/>
      <c r="L47" s="57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9" hidden="1" x14ac:dyDescent="0.25">
      <c r="A48" s="55"/>
      <c r="B48" s="55"/>
      <c r="C48" s="55"/>
      <c r="D48" s="58"/>
      <c r="E48" s="80"/>
      <c r="F48" s="71"/>
      <c r="G48" s="84"/>
      <c r="H48" s="55"/>
      <c r="I48" s="55"/>
      <c r="J48" s="55"/>
      <c r="K48" s="55"/>
      <c r="L48" s="57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9" hidden="1" x14ac:dyDescent="0.25">
      <c r="A49" s="55"/>
      <c r="B49" s="55"/>
      <c r="C49" s="55"/>
      <c r="D49" s="58"/>
      <c r="E49" s="58" t="s">
        <v>65</v>
      </c>
      <c r="F49" s="85"/>
      <c r="G49" s="60"/>
      <c r="H49" s="55"/>
      <c r="I49" s="55"/>
      <c r="J49" s="55"/>
      <c r="K49" s="55"/>
      <c r="L49" s="57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9" hidden="1" x14ac:dyDescent="0.25">
      <c r="A50" s="55"/>
      <c r="B50" s="55"/>
      <c r="C50" s="55"/>
      <c r="D50" s="58"/>
      <c r="E50" s="58" t="s">
        <v>66</v>
      </c>
      <c r="F50" s="86">
        <v>4.3452380952381002</v>
      </c>
      <c r="G50" s="60"/>
      <c r="H50" s="55"/>
      <c r="I50" s="55"/>
      <c r="J50" s="55"/>
      <c r="K50" s="55"/>
      <c r="L50" s="57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9" hidden="1" x14ac:dyDescent="0.25">
      <c r="A51" s="55"/>
      <c r="B51" s="55"/>
      <c r="C51" s="55"/>
      <c r="D51" s="58"/>
      <c r="E51" s="58" t="s">
        <v>67</v>
      </c>
      <c r="F51" s="77">
        <v>8</v>
      </c>
      <c r="G51" s="60"/>
      <c r="H51" s="55"/>
      <c r="I51" s="55"/>
      <c r="J51" s="55"/>
      <c r="K51" s="55"/>
      <c r="L51" s="57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9" hidden="1" x14ac:dyDescent="0.25">
      <c r="A52" s="55"/>
      <c r="B52" s="55"/>
      <c r="C52" s="55"/>
      <c r="D52" s="58"/>
      <c r="E52" s="80"/>
      <c r="F52" s="68"/>
      <c r="G52" s="60"/>
      <c r="H52" s="55"/>
      <c r="I52" s="55"/>
      <c r="J52" s="55"/>
      <c r="K52" s="55"/>
      <c r="L52" s="57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9" hidden="1" x14ac:dyDescent="0.25">
      <c r="A53" s="55"/>
      <c r="B53" s="55"/>
      <c r="C53" s="55"/>
      <c r="D53" s="55"/>
      <c r="E53" s="73" t="s">
        <v>68</v>
      </c>
      <c r="F53" s="66">
        <v>100000</v>
      </c>
      <c r="G53" s="60"/>
      <c r="H53" s="55"/>
      <c r="I53" s="55"/>
      <c r="J53" s="55"/>
      <c r="K53" s="55"/>
      <c r="L53" s="57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9" hidden="1" x14ac:dyDescent="0.25">
      <c r="A54" s="55"/>
      <c r="B54" s="55"/>
      <c r="C54" s="55"/>
      <c r="D54" s="55"/>
      <c r="E54" s="55"/>
      <c r="F54" s="55"/>
      <c r="G54" s="76"/>
      <c r="H54" s="55"/>
      <c r="I54" s="55"/>
      <c r="J54" s="55"/>
      <c r="K54" s="55"/>
      <c r="L54" s="57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9" hidden="1" x14ac:dyDescent="0.25">
      <c r="A55" s="55"/>
      <c r="B55" s="55"/>
      <c r="C55" s="55"/>
      <c r="D55" s="58"/>
      <c r="E55" s="58" t="s">
        <v>69</v>
      </c>
      <c r="F55" s="76"/>
      <c r="G55" s="55"/>
      <c r="H55" s="55"/>
      <c r="I55" s="55"/>
      <c r="J55" s="55"/>
      <c r="K55" s="55"/>
      <c r="L55" s="57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8" hidden="1" x14ac:dyDescent="0.2">
      <c r="A56" s="55"/>
      <c r="B56" s="55"/>
      <c r="C56" s="55"/>
      <c r="D56" s="55"/>
      <c r="E56" s="80"/>
      <c r="F56" s="80"/>
      <c r="G56" s="55"/>
      <c r="H56" s="55"/>
      <c r="I56" s="55"/>
      <c r="J56" s="55"/>
      <c r="K56" s="55"/>
      <c r="L56" s="57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9" hidden="1" x14ac:dyDescent="0.25">
      <c r="A57" s="55"/>
      <c r="B57" s="55"/>
      <c r="C57" s="55"/>
      <c r="D57" s="58"/>
      <c r="E57" s="73" t="s">
        <v>70</v>
      </c>
      <c r="F57" s="87" t="str">
        <f>ВВОДНЫЕ!G7</f>
        <v>Клуб 400 - 600 кв.м</v>
      </c>
      <c r="G57" s="55"/>
      <c r="H57" s="55"/>
      <c r="I57" s="55"/>
      <c r="J57" s="55"/>
      <c r="K57" s="55"/>
      <c r="L57" s="57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idden="1" x14ac:dyDescent="0.2">
      <c r="A58" s="55"/>
      <c r="B58" s="55"/>
      <c r="C58" s="55"/>
      <c r="D58" s="55"/>
      <c r="E58" s="55"/>
      <c r="F58" s="88"/>
      <c r="G58" s="55"/>
      <c r="H58" s="55"/>
      <c r="I58" s="55"/>
      <c r="J58" s="55"/>
      <c r="K58" s="55"/>
      <c r="L58" s="57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9" hidden="1" x14ac:dyDescent="0.25">
      <c r="A59" s="55"/>
      <c r="B59" s="55"/>
      <c r="C59" s="55"/>
      <c r="D59" s="55"/>
      <c r="E59" s="73" t="s">
        <v>71</v>
      </c>
      <c r="F59" s="87" t="str">
        <f>ВВОДНЫЕ!G6</f>
        <v>города 500 тыс - 1 млн чел</v>
      </c>
      <c r="G59" s="55"/>
      <c r="H59" s="55"/>
      <c r="I59" s="55"/>
      <c r="J59" s="55"/>
      <c r="K59" s="55"/>
      <c r="L59" s="57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idden="1" x14ac:dyDescent="0.2">
      <c r="A60" s="55"/>
      <c r="B60" s="89"/>
      <c r="C60" s="89"/>
      <c r="D60" s="89"/>
      <c r="E60" s="89"/>
      <c r="F60" s="89"/>
      <c r="G60" s="55"/>
      <c r="H60" s="55"/>
      <c r="I60" s="55"/>
      <c r="J60" s="55"/>
      <c r="K60" s="55"/>
      <c r="L60" s="57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idden="1" x14ac:dyDescent="0.2">
      <c r="A61" s="55"/>
      <c r="B61" s="89"/>
      <c r="C61" s="89"/>
      <c r="D61" s="89"/>
      <c r="E61" s="89"/>
      <c r="F61" s="89"/>
      <c r="G61" s="55"/>
      <c r="H61" s="55"/>
      <c r="I61" s="55"/>
      <c r="J61" s="55"/>
      <c r="K61" s="55"/>
      <c r="L61" s="57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idden="1" collapsed="1" x14ac:dyDescent="0.2">
      <c r="A62" s="55"/>
      <c r="B62" s="55"/>
      <c r="C62" s="55"/>
      <c r="D62" s="55"/>
      <c r="E62" s="89"/>
      <c r="F62" s="89"/>
      <c r="G62" s="55"/>
      <c r="H62" s="55"/>
      <c r="I62" s="55"/>
      <c r="J62" s="55"/>
      <c r="K62" s="55"/>
      <c r="L62" s="57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idden="1" outlineLevel="1" x14ac:dyDescent="0.2">
      <c r="A63" s="55"/>
      <c r="B63" s="55"/>
      <c r="C63" s="55"/>
      <c r="D63" s="55"/>
      <c r="E63" s="89"/>
      <c r="F63" s="89"/>
      <c r="G63" s="55"/>
      <c r="H63" s="55"/>
      <c r="I63" s="55"/>
      <c r="J63" s="55"/>
      <c r="K63" s="55"/>
      <c r="L63" s="57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23" hidden="1" outlineLevel="1" x14ac:dyDescent="0.25">
      <c r="A64" s="55"/>
      <c r="B64" s="55"/>
      <c r="C64" s="55"/>
      <c r="D64" s="58"/>
      <c r="E64" s="90" t="s">
        <v>72</v>
      </c>
      <c r="F64" s="55"/>
      <c r="G64" s="55"/>
      <c r="H64" s="55"/>
      <c r="I64" s="55"/>
      <c r="J64" s="55"/>
      <c r="K64" s="55"/>
      <c r="L64" s="57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9" hidden="1" outlineLevel="1" x14ac:dyDescent="0.25">
      <c r="A65" s="55"/>
      <c r="B65" s="55"/>
      <c r="C65" s="55"/>
      <c r="D65" s="58"/>
      <c r="E65" s="55"/>
      <c r="F65" s="55"/>
      <c r="G65" s="55"/>
      <c r="H65" s="55"/>
      <c r="I65" s="55"/>
      <c r="J65" s="55"/>
      <c r="K65" s="55"/>
      <c r="L65" s="57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9" hidden="1" outlineLevel="1" x14ac:dyDescent="0.25">
      <c r="A66" s="55"/>
      <c r="B66" s="55"/>
      <c r="C66" s="55"/>
      <c r="D66" s="58"/>
      <c r="E66" s="91" t="s">
        <v>73</v>
      </c>
      <c r="F66" s="92">
        <f>F43</f>
        <v>300000</v>
      </c>
      <c r="G66" s="55"/>
      <c r="H66" s="55"/>
      <c r="I66" s="55"/>
      <c r="J66" s="55"/>
      <c r="K66" s="55"/>
      <c r="L66" s="57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9" hidden="1" outlineLevel="1" x14ac:dyDescent="0.25">
      <c r="A67" s="55"/>
      <c r="B67" s="55"/>
      <c r="C67" s="55"/>
      <c r="D67" s="58"/>
      <c r="E67" s="91" t="s">
        <v>40</v>
      </c>
      <c r="F67" s="92">
        <f>VLOOKUP(F59,ВВОДНЫЕ!N10:P15,2,FALSE)</f>
        <v>800000</v>
      </c>
      <c r="G67" s="55"/>
      <c r="H67" s="55"/>
      <c r="I67" s="55"/>
      <c r="J67" s="55"/>
      <c r="K67" s="55"/>
      <c r="L67" s="57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9" hidden="1" outlineLevel="1" x14ac:dyDescent="0.25">
      <c r="A68" s="55"/>
      <c r="B68" s="55"/>
      <c r="C68" s="55"/>
      <c r="D68" s="58"/>
      <c r="E68" s="91" t="s">
        <v>74</v>
      </c>
      <c r="F68" s="92">
        <f>VLOOKUP(F57,ВВОДНЫЕ!N18:P19,2,FALSE)</f>
        <v>752700</v>
      </c>
      <c r="G68" s="55"/>
      <c r="H68" s="55"/>
      <c r="I68" s="55"/>
      <c r="J68" s="55"/>
      <c r="K68" s="55"/>
      <c r="L68" s="57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9" hidden="1" outlineLevel="1" x14ac:dyDescent="0.25">
      <c r="A69" s="55"/>
      <c r="B69" s="55"/>
      <c r="C69" s="55"/>
      <c r="D69" s="58"/>
      <c r="E69" s="91" t="s">
        <v>49</v>
      </c>
      <c r="F69" s="92">
        <f>VLOOKUP(F57,ВВОДНЫЕ!N18:Q19,3,FALSE)</f>
        <v>400000</v>
      </c>
      <c r="G69" s="55"/>
      <c r="H69" s="55"/>
      <c r="I69" s="55"/>
      <c r="J69" s="55"/>
      <c r="K69" s="55"/>
      <c r="L69" s="57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9" hidden="1" outlineLevel="1" x14ac:dyDescent="0.25">
      <c r="A70" s="55"/>
      <c r="B70" s="55"/>
      <c r="C70" s="55"/>
      <c r="D70" s="58"/>
      <c r="E70" s="91" t="s">
        <v>75</v>
      </c>
      <c r="F70" s="92">
        <v>10000</v>
      </c>
      <c r="G70" s="55"/>
      <c r="H70" s="55"/>
      <c r="I70" s="55"/>
      <c r="J70" s="55"/>
      <c r="K70" s="55"/>
      <c r="L70" s="57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20" hidden="1" outlineLevel="1" x14ac:dyDescent="0.25">
      <c r="A71" s="55"/>
      <c r="B71" s="55"/>
      <c r="C71" s="55"/>
      <c r="D71" s="58"/>
      <c r="E71" s="93" t="s">
        <v>50</v>
      </c>
      <c r="F71" s="94">
        <v>50000</v>
      </c>
      <c r="G71" s="55"/>
      <c r="H71" s="55"/>
      <c r="I71" s="55"/>
      <c r="J71" s="55"/>
      <c r="K71" s="55"/>
      <c r="L71" s="57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9" hidden="1" outlineLevel="1" x14ac:dyDescent="0.25">
      <c r="A72" s="55"/>
      <c r="B72" s="55"/>
      <c r="C72" s="55"/>
      <c r="D72" s="58"/>
      <c r="E72" s="91" t="s">
        <v>53</v>
      </c>
      <c r="F72" s="92">
        <v>300000</v>
      </c>
      <c r="G72" s="55"/>
      <c r="H72" s="55"/>
      <c r="I72" s="55"/>
      <c r="J72" s="55"/>
      <c r="K72" s="55"/>
      <c r="L72" s="57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9" hidden="1" outlineLevel="1" x14ac:dyDescent="0.25">
      <c r="A73" s="55"/>
      <c r="B73" s="55"/>
      <c r="C73" s="55"/>
      <c r="D73" s="55"/>
      <c r="E73" s="91" t="s">
        <v>47</v>
      </c>
      <c r="F73" s="92">
        <f>F66/2</f>
        <v>150000</v>
      </c>
      <c r="G73" s="55"/>
      <c r="H73" s="55"/>
      <c r="I73" s="55"/>
      <c r="J73" s="55"/>
      <c r="K73" s="55"/>
      <c r="L73" s="57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9" hidden="1" outlineLevel="1" x14ac:dyDescent="0.25">
      <c r="A74" s="55"/>
      <c r="B74" s="55"/>
      <c r="C74" s="55"/>
      <c r="D74" s="55"/>
      <c r="E74" s="95"/>
      <c r="F74" s="92"/>
      <c r="G74" s="55"/>
      <c r="H74" s="55"/>
      <c r="I74" s="55"/>
      <c r="J74" s="55"/>
      <c r="K74" s="55"/>
      <c r="L74" s="57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idden="1" outlineLevel="1" x14ac:dyDescent="0.2">
      <c r="A75" s="55"/>
      <c r="B75" s="55"/>
      <c r="C75" s="55"/>
      <c r="D75" s="55"/>
      <c r="E75" s="96"/>
      <c r="F75" s="97"/>
      <c r="G75" s="55"/>
      <c r="H75" s="55"/>
      <c r="I75" s="55"/>
      <c r="J75" s="55"/>
      <c r="K75" s="55"/>
      <c r="L75" s="57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9" hidden="1" outlineLevel="1" x14ac:dyDescent="0.25">
      <c r="A76" s="55"/>
      <c r="B76" s="55"/>
      <c r="C76" s="55"/>
      <c r="D76" s="55"/>
      <c r="E76" s="98" t="s">
        <v>55</v>
      </c>
      <c r="F76" s="99">
        <f>SUM(F66:F73)</f>
        <v>2762700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idden="1" outlineLevel="1" x14ac:dyDescent="0.2">
      <c r="A77" s="55"/>
      <c r="B77" s="55"/>
      <c r="C77" s="55"/>
      <c r="D77" s="55"/>
      <c r="E77" s="55"/>
      <c r="F77" s="100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9" hidden="1" outlineLevel="1" x14ac:dyDescent="0.25">
      <c r="A78" s="55"/>
      <c r="B78" s="55"/>
      <c r="C78" s="55"/>
      <c r="D78" s="55"/>
      <c r="E78" s="76" t="s">
        <v>76</v>
      </c>
      <c r="F78" s="101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9" hidden="1" outlineLevel="1" x14ac:dyDescent="0.25">
      <c r="A79" s="55"/>
      <c r="B79" s="55"/>
      <c r="C79" s="55"/>
      <c r="D79" s="55"/>
      <c r="E79" s="91" t="s">
        <v>77</v>
      </c>
      <c r="F79" s="92">
        <v>300000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idden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idden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hidden="1" customHeight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hidden="1" customHeight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hidden="1" customHeight="1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hidden="1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hidden="1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hidden="1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hidden="1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hidden="1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hidden="1" customHeight="1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hidden="1" customHeight="1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hidden="1" customHeight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hidden="1" customHeight="1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hidden="1" customHeight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hidden="1" customHeight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hidden="1" customHeight="1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hidden="1" customHeight="1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hidden="1" customHeight="1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hidden="1" customHeight="1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hidden="1" customHeight="1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hidden="1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hidden="1" customHeight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hidden="1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hidden="1" customHeight="1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hidden="1" customHeight="1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hidden="1" customHeight="1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hidden="1" customHeight="1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hidden="1" customHeight="1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hidden="1" customHeight="1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hidden="1" customHeight="1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hidden="1" customHeight="1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hidden="1" customHeight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hidden="1" customHeight="1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hidden="1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hidden="1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hidden="1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hidden="1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hidden="1" customHeight="1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hidden="1" customHeight="1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hidden="1" customHeight="1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hidden="1" customHeight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hidden="1" customHeight="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hidden="1" customHeight="1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hidden="1" customHeight="1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hidden="1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hidden="1" customHeight="1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hidden="1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hidden="1" customHeight="1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hidden="1" customHeight="1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hidden="1" customHeight="1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hidden="1" customHeight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hidden="1" customHeight="1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hidden="1" customHeight="1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hidden="1" customHeight="1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hidden="1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hidden="1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hidden="1" customHeight="1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hidden="1" customHeight="1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hidden="1" customHeight="1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hidden="1" customHeight="1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hidden="1" customHeight="1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hidden="1" customHeight="1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16">
    <mergeCell ref="E4:F4"/>
    <mergeCell ref="E5:F5"/>
    <mergeCell ref="E6:F6"/>
    <mergeCell ref="E7:F7"/>
    <mergeCell ref="E8:F8"/>
    <mergeCell ref="E9:F9"/>
    <mergeCell ref="E10:F10"/>
    <mergeCell ref="E18:F18"/>
    <mergeCell ref="E19:F19"/>
    <mergeCell ref="E11:F11"/>
    <mergeCell ref="E12:F12"/>
    <mergeCell ref="E13:F13"/>
    <mergeCell ref="E14:F14"/>
    <mergeCell ref="E15:F15"/>
    <mergeCell ref="E16:F16"/>
    <mergeCell ref="E17:F17"/>
  </mergeCells>
  <dataValidations count="2">
    <dataValidation type="list" allowBlank="1" sqref="F59" xr:uid="{00000000-0002-0000-0200-000000000000}">
      <formula1>$M$35:$M$40</formula1>
    </dataValidation>
    <dataValidation type="list" allowBlank="1" sqref="F57" xr:uid="{00000000-0002-0000-0200-000001000000}">
      <formula1>$M$43:$M$44</formula1>
    </dataValidation>
  </dataValidations>
  <pageMargins left="0.7" right="0.7" top="0.75" bottom="0.7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/>
    <pageSetUpPr fitToPage="1"/>
  </sheetPr>
  <dimension ref="A1:Z998"/>
  <sheetViews>
    <sheetView showGridLines="0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G29" sqref="G29"/>
    </sheetView>
  </sheetViews>
  <sheetFormatPr baseColWidth="10" defaultColWidth="14.5" defaultRowHeight="15" customHeight="1" outlineLevelRow="1" outlineLevelCol="1" x14ac:dyDescent="0.2"/>
  <cols>
    <col min="1" max="1" width="4.6640625" customWidth="1"/>
    <col min="2" max="2" width="45" customWidth="1"/>
    <col min="3" max="3" width="15" customWidth="1" outlineLevel="1"/>
    <col min="4" max="4" width="1.5" customWidth="1"/>
    <col min="5" max="5" width="7.5" customWidth="1"/>
    <col min="6" max="6" width="12.5" customWidth="1"/>
    <col min="7" max="26" width="16.5" customWidth="1"/>
  </cols>
  <sheetData>
    <row r="1" spans="1:26" x14ac:dyDescent="0.2">
      <c r="A1" s="6"/>
      <c r="B1" s="102"/>
      <c r="C1" s="103"/>
      <c r="D1" s="10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6"/>
      <c r="B2" s="102"/>
      <c r="C2" s="102"/>
      <c r="D2" s="10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50.25" customHeight="1" x14ac:dyDescent="0.2">
      <c r="A3" s="6"/>
      <c r="B3" s="102"/>
      <c r="C3" s="102"/>
      <c r="D3" s="10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5" customHeight="1" x14ac:dyDescent="0.2">
      <c r="A4" s="6"/>
      <c r="B4" s="105" t="s">
        <v>56</v>
      </c>
      <c r="C4" s="103"/>
      <c r="D4" s="10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x14ac:dyDescent="0.2">
      <c r="A5" s="6"/>
      <c r="B5" s="106" t="s">
        <v>78</v>
      </c>
      <c r="C5" s="103"/>
      <c r="D5" s="10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0.25" customHeight="1" x14ac:dyDescent="0.2">
      <c r="A6" s="6"/>
      <c r="B6" s="108" t="s">
        <v>79</v>
      </c>
      <c r="C6" s="109">
        <f>'ФИНМОДЕЛЬ - 12 вариантов'!J6</f>
        <v>7</v>
      </c>
      <c r="D6" s="10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0.25" customHeight="1" outlineLevel="1" x14ac:dyDescent="0.2">
      <c r="A7" s="6"/>
      <c r="B7" s="110" t="s">
        <v>80</v>
      </c>
      <c r="C7" s="111"/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0.25" customHeight="1" outlineLevel="1" x14ac:dyDescent="0.2">
      <c r="A8" s="6"/>
      <c r="B8" s="102" t="s">
        <v>81</v>
      </c>
      <c r="C8" s="111">
        <f>'ФИНМОДЕЛЬ - 12 вариантов'!J8</f>
        <v>45</v>
      </c>
      <c r="D8" s="10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0.25" customHeight="1" outlineLevel="1" x14ac:dyDescent="0.2">
      <c r="A9" s="6"/>
      <c r="B9" s="102" t="s">
        <v>82</v>
      </c>
      <c r="C9" s="111">
        <f>'ФИНМОДЕЛЬ - 12 вариантов'!J9</f>
        <v>8</v>
      </c>
      <c r="D9" s="10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0.25" customHeight="1" outlineLevel="1" x14ac:dyDescent="0.2">
      <c r="A10" s="6"/>
      <c r="B10" s="112" t="s">
        <v>83</v>
      </c>
      <c r="C10" s="113">
        <f>'ФИНМОДЕЛЬ - 12 вариантов'!J10</f>
        <v>360</v>
      </c>
      <c r="D10" s="10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0.25" customHeight="1" outlineLevel="1" x14ac:dyDescent="0.2">
      <c r="A11" s="6"/>
      <c r="B11" s="114" t="s">
        <v>84</v>
      </c>
      <c r="C11" s="111">
        <f>'ФИНМОДЕЛЬ - 12 вариантов'!J11</f>
        <v>40</v>
      </c>
      <c r="D11" s="10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0.25" customHeight="1" outlineLevel="1" x14ac:dyDescent="0.2">
      <c r="A12" s="6"/>
      <c r="B12" s="102" t="s">
        <v>85</v>
      </c>
      <c r="C12" s="111">
        <f>'ФИНМОДЕЛЬ - 12 вариантов'!J12</f>
        <v>2</v>
      </c>
      <c r="D12" s="10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0.25" customHeight="1" outlineLevel="1" x14ac:dyDescent="0.2">
      <c r="A13" s="6"/>
      <c r="B13" s="102" t="s">
        <v>67</v>
      </c>
      <c r="C13" s="111">
        <f>'ФИНМОДЕЛЬ - 12 вариантов'!J13</f>
        <v>8</v>
      </c>
      <c r="D13" s="10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0.25" customHeight="1" outlineLevel="1" x14ac:dyDescent="0.2">
      <c r="A14" s="6"/>
      <c r="B14" s="115" t="s">
        <v>86</v>
      </c>
      <c r="C14" s="116">
        <f>'ФИНМОДЕЛЬ - 12 вариантов'!J14</f>
        <v>3128.5714285714321</v>
      </c>
      <c r="D14" s="10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25" customHeight="1" outlineLevel="1" x14ac:dyDescent="0.2">
      <c r="A15" s="6"/>
      <c r="B15" s="117" t="s">
        <v>87</v>
      </c>
      <c r="C15" s="111">
        <f>'ФИНМОДЕЛЬ - 12 вариантов'!J15</f>
        <v>720</v>
      </c>
      <c r="D15" s="10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customHeight="1" outlineLevel="1" x14ac:dyDescent="0.2">
      <c r="A16" s="6"/>
      <c r="B16" s="102" t="s">
        <v>88</v>
      </c>
      <c r="C16" s="111">
        <f>'ФИНМОДЕЛЬ - 12 вариантов'!J16</f>
        <v>5300</v>
      </c>
      <c r="D16" s="10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0.25" customHeight="1" x14ac:dyDescent="0.2">
      <c r="A17" s="6"/>
      <c r="B17" s="118" t="s">
        <v>89</v>
      </c>
      <c r="C17" s="119">
        <f>'ФИНМОДЕЛЬ - 12 вариантов'!J17</f>
        <v>1908000</v>
      </c>
      <c r="D17" s="120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0.25" customHeight="1" x14ac:dyDescent="0.2">
      <c r="A18" s="6"/>
      <c r="B18" s="121" t="s">
        <v>90</v>
      </c>
      <c r="C18" s="122">
        <f>SUM(C19:C25)</f>
        <v>1162358.0952380958</v>
      </c>
      <c r="D18" s="12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0.25" customHeight="1" x14ac:dyDescent="0.2">
      <c r="A19" s="6"/>
      <c r="B19" s="123" t="s">
        <v>91</v>
      </c>
      <c r="C19" s="124">
        <f>'ФИНМОДЕЛЬ - 12 вариантов'!J19</f>
        <v>300000</v>
      </c>
      <c r="D19" s="12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0.25" customHeight="1" x14ac:dyDescent="0.2">
      <c r="A20" s="6"/>
      <c r="B20" s="123" t="s">
        <v>92</v>
      </c>
      <c r="C20" s="124">
        <f>'ФИНМОДЕЛЬ - 12 вариантов'!J20</f>
        <v>391071.42857142899</v>
      </c>
      <c r="D20" s="12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0.25" customHeight="1" x14ac:dyDescent="0.2">
      <c r="A21" s="6"/>
      <c r="B21" s="123" t="s">
        <v>61</v>
      </c>
      <c r="C21" s="124">
        <f>'ФИНМОДЕЛЬ - 12 вариантов'!J21</f>
        <v>95400</v>
      </c>
      <c r="D21" s="12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0.25" customHeight="1" x14ac:dyDescent="0.2">
      <c r="A22" s="6"/>
      <c r="B22" s="123" t="s">
        <v>93</v>
      </c>
      <c r="C22" s="124">
        <f>'ФИНМОДЕЛЬ - 12 вариантов'!J22</f>
        <v>100000</v>
      </c>
      <c r="D22" s="12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0.25" customHeight="1" x14ac:dyDescent="0.2">
      <c r="A23" s="6"/>
      <c r="B23" s="123" t="s">
        <v>94</v>
      </c>
      <c r="C23" s="125">
        <f>'ФИНМОДЕЛЬ - 12 вариантов'!J23</f>
        <v>195400</v>
      </c>
      <c r="D23" s="12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0.25" customHeight="1" x14ac:dyDescent="0.2">
      <c r="A24" s="105"/>
      <c r="B24" s="123" t="s">
        <v>95</v>
      </c>
      <c r="C24" s="126">
        <f>'ФИНМОДЕЛЬ - 12 вариантов'!J24</f>
        <v>76320</v>
      </c>
      <c r="D24" s="127"/>
      <c r="E24" s="10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0.25" customHeight="1" x14ac:dyDescent="0.2">
      <c r="A25" s="6"/>
      <c r="B25" s="123" t="s">
        <v>96</v>
      </c>
      <c r="C25" s="124">
        <f>'ФИНМОДЕЛЬ - 12 вариантов'!J25</f>
        <v>4166.666666666667</v>
      </c>
      <c r="D25" s="10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0.25" customHeight="1" x14ac:dyDescent="0.2">
      <c r="A26" s="6"/>
      <c r="B26" s="128" t="s">
        <v>97</v>
      </c>
      <c r="C26" s="129">
        <f>'ФИНМОДЕЛЬ - 12 вариантов'!J26</f>
        <v>745641.90476190415</v>
      </c>
      <c r="D26" s="10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0.25" customHeight="1" x14ac:dyDescent="0.2">
      <c r="A27" s="6"/>
      <c r="B27" s="114" t="s">
        <v>98</v>
      </c>
      <c r="C27" s="130">
        <f>'ФИНМОДЕЛЬ - 12 вариантов'!J27</f>
        <v>0.39079764400519085</v>
      </c>
      <c r="D27" s="10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0.25" customHeight="1" x14ac:dyDescent="0.2">
      <c r="A28" s="6"/>
      <c r="B28" s="6"/>
      <c r="C28" s="131"/>
      <c r="D28" s="10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0.25" customHeight="1" x14ac:dyDescent="0.2">
      <c r="A29" s="6"/>
      <c r="B29" s="6"/>
      <c r="C29" s="6"/>
      <c r="D29" s="10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0.25" customHeight="1" x14ac:dyDescent="0.2">
      <c r="A30" s="6"/>
      <c r="B30" s="6"/>
      <c r="C30" s="131"/>
      <c r="D30" s="10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0.25" customHeight="1" x14ac:dyDescent="0.2">
      <c r="A31" s="6"/>
      <c r="B31" s="6"/>
      <c r="C31" s="6"/>
      <c r="D31" s="10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0.25" customHeight="1" x14ac:dyDescent="0.2">
      <c r="A32" s="6"/>
      <c r="B32" s="6"/>
      <c r="C32" s="131"/>
      <c r="D32" s="10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0.25" customHeight="1" x14ac:dyDescent="0.2">
      <c r="A33" s="6"/>
      <c r="B33" s="6"/>
      <c r="C33" s="131"/>
      <c r="D33" s="10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0.25" hidden="1" customHeight="1" x14ac:dyDescent="0.2">
      <c r="A34" s="102"/>
      <c r="B34" s="114" t="s">
        <v>99</v>
      </c>
      <c r="C34" s="132" t="e">
        <f>+#REF!/C23</f>
        <v>#REF!</v>
      </c>
      <c r="D34" s="10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0.25" hidden="1" customHeight="1" x14ac:dyDescent="0.2">
      <c r="A35" s="6"/>
      <c r="B35" s="114"/>
      <c r="C35" s="133"/>
      <c r="D35" s="10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0.25" hidden="1" customHeight="1" x14ac:dyDescent="0.2">
      <c r="A36" s="6"/>
      <c r="B36" s="134"/>
      <c r="C36" s="103"/>
      <c r="D36" s="134"/>
      <c r="E36" s="13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hidden="1" customHeight="1" x14ac:dyDescent="0.2">
      <c r="A37" s="6"/>
      <c r="B37" s="135" t="s">
        <v>100</v>
      </c>
      <c r="C37" s="136">
        <v>7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hidden="1" customHeight="1" x14ac:dyDescent="0.2">
      <c r="A38" s="6"/>
      <c r="B38" s="137" t="s">
        <v>97</v>
      </c>
      <c r="C38" s="138" t="e">
        <f>#REF!</f>
        <v>#REF!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hidden="1" customHeight="1" x14ac:dyDescent="0.2">
      <c r="A39" s="6"/>
      <c r="B39" s="102"/>
      <c r="C39" s="10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hidden="1" customHeight="1" x14ac:dyDescent="0.2">
      <c r="A40" s="6"/>
      <c r="B40" s="139" t="s">
        <v>101</v>
      </c>
      <c r="C40" s="140" t="e">
        <f>(#REF!+C38)</f>
        <v>#REF!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hidden="1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hidden="1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">
      <c r="A44" s="6"/>
      <c r="B44" s="6"/>
      <c r="C44" s="13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conditionalFormatting sqref="C40">
    <cfRule type="colorScale" priority="1">
      <colorScale>
        <cfvo type="formula" val="-2000000"/>
        <cfvo type="formula" val="0"/>
        <cfvo type="formula" val="4500000"/>
        <color rgb="FFFF9900"/>
        <color rgb="FFFFFFFF"/>
        <color rgb="FF00FF00"/>
      </colorScale>
    </cfRule>
  </conditionalFormatting>
  <hyperlinks>
    <hyperlink ref="B5" r:id="rId1" xr:uid="{00000000-0004-0000-0300-000000000000}"/>
  </hyperlinks>
  <pageMargins left="0.25" right="0.25" top="0.75" bottom="0.75" header="0" footer="0"/>
  <pageSetup paperSize="9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/>
    <pageSetUpPr fitToPage="1"/>
  </sheetPr>
  <dimension ref="A1:Z997"/>
  <sheetViews>
    <sheetView showGridLines="0" tabSelected="1" zoomScale="116" workbookViewId="0">
      <pane xSplit="2" ySplit="4" topLeftCell="C7" activePane="bottomRight" state="frozen"/>
      <selection pane="topRight" activeCell="C1" sqref="C1"/>
      <selection pane="bottomLeft" activeCell="A5" sqref="A5"/>
      <selection pane="bottomRight" activeCell="F19" sqref="F19"/>
    </sheetView>
  </sheetViews>
  <sheetFormatPr baseColWidth="10" defaultColWidth="14.5" defaultRowHeight="15" customHeight="1" outlineLevelRow="1" outlineLevelCol="1" x14ac:dyDescent="0.2"/>
  <cols>
    <col min="1" max="1" width="4.6640625" customWidth="1"/>
    <col min="2" max="2" width="37" customWidth="1"/>
    <col min="3" max="3" width="12.5" customWidth="1"/>
    <col min="4" max="15" width="11.6640625" customWidth="1" outlineLevel="1"/>
    <col min="16" max="16" width="2.33203125" customWidth="1"/>
    <col min="17" max="17" width="11.33203125" hidden="1" customWidth="1" outlineLevel="1"/>
    <col min="18" max="18" width="7.5" customWidth="1" collapsed="1"/>
    <col min="19" max="26" width="16.5" customWidth="1"/>
  </cols>
  <sheetData>
    <row r="1" spans="1:26" x14ac:dyDescent="0.2">
      <c r="A1" s="6"/>
      <c r="B1" s="102"/>
      <c r="C1" s="141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31"/>
      <c r="Q1" s="131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6"/>
      <c r="B2" s="102"/>
      <c r="C2" s="14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41"/>
      <c r="Q2" s="141"/>
      <c r="R2" s="6"/>
      <c r="S2" s="6"/>
      <c r="T2" s="6"/>
      <c r="U2" s="6"/>
      <c r="V2" s="6"/>
      <c r="W2" s="6"/>
      <c r="X2" s="6"/>
      <c r="Y2" s="6"/>
      <c r="Z2" s="6"/>
    </row>
    <row r="3" spans="1:26" ht="50.25" customHeight="1" x14ac:dyDescent="0.2">
      <c r="A3" s="6"/>
      <c r="B3" s="102"/>
      <c r="C3" s="14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41"/>
      <c r="Q3" s="141"/>
      <c r="R3" s="6"/>
      <c r="S3" s="6"/>
      <c r="T3" s="6"/>
      <c r="U3" s="6"/>
      <c r="V3" s="6"/>
      <c r="W3" s="6"/>
      <c r="X3" s="6"/>
      <c r="Y3" s="6"/>
      <c r="Z3" s="6"/>
    </row>
    <row r="4" spans="1:26" ht="22.5" customHeight="1" x14ac:dyDescent="0.2">
      <c r="A4" s="6"/>
      <c r="B4" s="105" t="s">
        <v>56</v>
      </c>
      <c r="C4" s="141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31"/>
      <c r="Q4" s="131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x14ac:dyDescent="0.2">
      <c r="A5" s="6"/>
      <c r="B5" s="106" t="s">
        <v>78</v>
      </c>
      <c r="C5" s="141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31"/>
      <c r="Q5" s="131"/>
      <c r="R5" s="6"/>
      <c r="S5" s="6"/>
      <c r="T5" s="6"/>
      <c r="U5" s="6"/>
      <c r="V5" s="6"/>
      <c r="W5" s="6"/>
      <c r="X5" s="6"/>
      <c r="Y5" s="6"/>
      <c r="Z5" s="6"/>
    </row>
    <row r="6" spans="1:26" ht="20.25" customHeight="1" x14ac:dyDescent="0.2">
      <c r="A6" s="6"/>
      <c r="B6" s="108" t="s">
        <v>102</v>
      </c>
      <c r="C6" s="142"/>
      <c r="D6" s="143">
        <v>1</v>
      </c>
      <c r="E6" s="143">
        <v>2</v>
      </c>
      <c r="F6" s="143">
        <v>3</v>
      </c>
      <c r="G6" s="143">
        <v>4</v>
      </c>
      <c r="H6" s="143">
        <v>5</v>
      </c>
      <c r="I6" s="143">
        <v>6</v>
      </c>
      <c r="J6" s="143">
        <v>7</v>
      </c>
      <c r="K6" s="143">
        <v>8</v>
      </c>
      <c r="L6" s="143">
        <v>9</v>
      </c>
      <c r="M6" s="143">
        <v>10</v>
      </c>
      <c r="N6" s="143">
        <v>11</v>
      </c>
      <c r="O6" s="143">
        <v>12</v>
      </c>
      <c r="P6" s="144"/>
      <c r="Q6" s="144" t="s">
        <v>103</v>
      </c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outlineLevel="1" x14ac:dyDescent="0.2">
      <c r="A7" s="6"/>
      <c r="B7" s="110" t="s">
        <v>80</v>
      </c>
      <c r="C7" s="145"/>
      <c r="D7" s="146"/>
      <c r="E7" s="146"/>
      <c r="F7" s="146"/>
      <c r="G7" s="147"/>
      <c r="H7" s="147"/>
      <c r="I7" s="147"/>
      <c r="J7" s="147"/>
      <c r="K7" s="146"/>
      <c r="L7" s="146"/>
      <c r="M7" s="146"/>
      <c r="N7" s="146"/>
      <c r="O7" s="146"/>
      <c r="P7" s="148"/>
      <c r="Q7" s="149"/>
      <c r="R7" s="6"/>
      <c r="S7" s="6"/>
      <c r="T7" s="6"/>
      <c r="U7" s="6"/>
      <c r="V7" s="6"/>
      <c r="W7" s="6"/>
      <c r="X7" s="6"/>
      <c r="Y7" s="6"/>
      <c r="Z7" s="6"/>
    </row>
    <row r="8" spans="1:26" ht="20.25" customHeight="1" outlineLevel="1" x14ac:dyDescent="0.2">
      <c r="A8" s="6"/>
      <c r="B8" s="102" t="s">
        <v>81</v>
      </c>
      <c r="C8" s="141"/>
      <c r="D8" s="111">
        <f>ИНВЕСТИЦИИ!F72/ИНВЕСТИЦИИ!F47/D9</f>
        <v>15</v>
      </c>
      <c r="E8" s="111">
        <f>IF(ИНВЕСТИЦИИ!$F$57="Клуб 200 - 400 кв.м",IF(D17&gt;1500000,D8,(D8+E22/ИНВЕСТИЦИИ!$F$47/E9)),(D8+E22/ИНВЕСТИЦИИ!$F$47/E9))</f>
        <v>20</v>
      </c>
      <c r="F8" s="111">
        <f>IF(ИНВЕСТИЦИИ!$F$57="Клуб 200 - 400 кв.м",IF(E17&gt;1500000,E8,(E8+F22/ИНВЕСТИЦИИ!$F$47/F9)),(E8+F22/ИНВЕСТИЦИИ!$F$47/F9))</f>
        <v>25</v>
      </c>
      <c r="G8" s="111">
        <f>IF(ИНВЕСТИЦИИ!$F$57="Клуб 200 - 400 кв.м",IF(F17&gt;1500000,F8,(F8+G22/ИНВЕСТИЦИИ!$F$47/G9)),(F8+G22/ИНВЕСТИЦИИ!$F$47/G9))</f>
        <v>30</v>
      </c>
      <c r="H8" s="111">
        <f>IF(ИНВЕСТИЦИИ!$F$57="Клуб 200 - 400 кв.м",IF(G17&gt;1500000,G8,(G8+H22/ИНВЕСТИЦИИ!$F$47/H9)),(G8+H22/ИНВЕСТИЦИИ!$F$47/H9))</f>
        <v>35</v>
      </c>
      <c r="I8" s="111">
        <f>IF(ИНВЕСТИЦИИ!$F$57="Клуб 200 - 400 кв.м",IF(H17&gt;1500000,H8,(H8+I22/ИНВЕСТИЦИИ!$F$47/I9)),(H8+I22/ИНВЕСТИЦИИ!$F$47/I9))</f>
        <v>40</v>
      </c>
      <c r="J8" s="111">
        <f>IF(ИНВЕСТИЦИИ!$F$57="Клуб 200 - 400 кв.м",IF(I17&gt;1500000,I8,(I8+J22/ИНВЕСТИЦИИ!$F$47/J9)),(I8+J22/ИНВЕСТИЦИИ!$F$47/J9))</f>
        <v>45</v>
      </c>
      <c r="K8" s="111">
        <f>IF(ИНВЕСТИЦИИ!$F$57="Клуб 200 - 400 кв.м",IF(J17&gt;1500000,J8,(J8+K22/ИНВЕСТИЦИИ!$F$47/K9)),(J8+K22/ИНВЕСТИЦИИ!$F$47/K9))</f>
        <v>50</v>
      </c>
      <c r="L8" s="111">
        <f>IF(ИНВЕСТИЦИИ!$F$57="Клуб 200 - 400 кв.м",IF(K17&gt;1500000,K8,(K8+L22/ИНВЕСТИЦИИ!$F$47/L9)),(K8+L22/ИНВЕСТИЦИИ!$F$47/L9))</f>
        <v>55</v>
      </c>
      <c r="M8" s="111">
        <f>IF(ИНВЕСТИЦИИ!$F$57="Клуб 200 - 400 кв.м",IF(L17&gt;1500000,L8,(L8+M22/ИНВЕСТИЦИИ!$F$47/M9)),(L8+M22/ИНВЕСТИЦИИ!$F$47/M9))</f>
        <v>60</v>
      </c>
      <c r="N8" s="111">
        <f>IF(ИНВЕСТИЦИИ!$F$57="Клуб 200 - 400 кв.м",IF(M17&gt;1500000,M8,(M8+N22/ИНВЕСТИЦИИ!$F$47/N9)),(M8+N22/ИНВЕСТИЦИИ!$F$47/N9))</f>
        <v>65</v>
      </c>
      <c r="O8" s="111">
        <f>IF(ИНВЕСТИЦИИ!$F$57="Клуб 200 - 400 кв.м",IF(N17&gt;1500000,N8,(N8+O22/ИНВЕСТИЦИИ!$F$47/O9)),(N8+O22/ИНВЕСТИЦИИ!$F$47/O9))</f>
        <v>70</v>
      </c>
      <c r="P8" s="150"/>
      <c r="Q8" s="151">
        <f>ROUND(AVERAGE(D8:O8),)</f>
        <v>43</v>
      </c>
      <c r="R8" s="6"/>
      <c r="S8" s="6"/>
      <c r="T8" s="6"/>
      <c r="U8" s="6"/>
      <c r="V8" s="6"/>
      <c r="W8" s="6"/>
      <c r="X8" s="6"/>
      <c r="Y8" s="6"/>
      <c r="Z8" s="6"/>
    </row>
    <row r="9" spans="1:26" ht="20.25" customHeight="1" outlineLevel="1" x14ac:dyDescent="0.2">
      <c r="A9" s="6"/>
      <c r="B9" s="102" t="s">
        <v>82</v>
      </c>
      <c r="C9" s="141"/>
      <c r="D9" s="111">
        <f>ИНВЕСТИЦИИ!$F$42</f>
        <v>8</v>
      </c>
      <c r="E9" s="111">
        <f>ИНВЕСТИЦИИ!$F$42</f>
        <v>8</v>
      </c>
      <c r="F9" s="111">
        <f>ИНВЕСТИЦИИ!$F$42</f>
        <v>8</v>
      </c>
      <c r="G9" s="111">
        <f>ИНВЕСТИЦИИ!$F$42</f>
        <v>8</v>
      </c>
      <c r="H9" s="111">
        <f>ИНВЕСТИЦИИ!$F$42</f>
        <v>8</v>
      </c>
      <c r="I9" s="111">
        <f>ИНВЕСТИЦИИ!$F$42</f>
        <v>8</v>
      </c>
      <c r="J9" s="111">
        <f>ИНВЕСТИЦИИ!$F$42</f>
        <v>8</v>
      </c>
      <c r="K9" s="111">
        <f>ИНВЕСТИЦИИ!$F$42</f>
        <v>8</v>
      </c>
      <c r="L9" s="111">
        <f>ИНВЕСТИЦИИ!$F$42</f>
        <v>8</v>
      </c>
      <c r="M9" s="111">
        <f>ИНВЕСТИЦИИ!$F$42</f>
        <v>8</v>
      </c>
      <c r="N9" s="111">
        <f>ИНВЕСТИЦИИ!$F$42</f>
        <v>8</v>
      </c>
      <c r="O9" s="111">
        <f>ИНВЕСТИЦИИ!$F$42</f>
        <v>8</v>
      </c>
      <c r="P9" s="152"/>
      <c r="Q9" s="153"/>
      <c r="R9" s="6"/>
      <c r="S9" s="6"/>
      <c r="T9" s="6"/>
      <c r="U9" s="6"/>
      <c r="V9" s="6"/>
      <c r="W9" s="6"/>
      <c r="X9" s="6"/>
      <c r="Y9" s="6"/>
      <c r="Z9" s="6"/>
    </row>
    <row r="10" spans="1:26" ht="20.25" customHeight="1" outlineLevel="1" x14ac:dyDescent="0.2">
      <c r="A10" s="6"/>
      <c r="B10" s="115" t="s">
        <v>83</v>
      </c>
      <c r="C10" s="154"/>
      <c r="D10" s="155">
        <f t="shared" ref="D10:O10" si="0">+D9*D8</f>
        <v>120</v>
      </c>
      <c r="E10" s="155">
        <f t="shared" si="0"/>
        <v>160</v>
      </c>
      <c r="F10" s="155">
        <f t="shared" si="0"/>
        <v>200</v>
      </c>
      <c r="G10" s="155">
        <f t="shared" si="0"/>
        <v>240</v>
      </c>
      <c r="H10" s="155">
        <f t="shared" si="0"/>
        <v>280</v>
      </c>
      <c r="I10" s="155">
        <f t="shared" si="0"/>
        <v>320</v>
      </c>
      <c r="J10" s="155">
        <f t="shared" si="0"/>
        <v>360</v>
      </c>
      <c r="K10" s="155">
        <f t="shared" si="0"/>
        <v>400</v>
      </c>
      <c r="L10" s="155">
        <f t="shared" si="0"/>
        <v>440</v>
      </c>
      <c r="M10" s="155">
        <f t="shared" si="0"/>
        <v>480</v>
      </c>
      <c r="N10" s="155">
        <f t="shared" si="0"/>
        <v>520</v>
      </c>
      <c r="O10" s="155">
        <f t="shared" si="0"/>
        <v>560</v>
      </c>
      <c r="P10" s="156"/>
      <c r="Q10" s="156">
        <f>+ROUND(AVERAGE(D10:O10),)</f>
        <v>340</v>
      </c>
      <c r="R10" s="6"/>
      <c r="S10" s="6"/>
      <c r="T10" s="6"/>
      <c r="U10" s="6"/>
      <c r="V10" s="6"/>
      <c r="W10" s="6"/>
      <c r="X10" s="6"/>
      <c r="Y10" s="6"/>
      <c r="Z10" s="6"/>
    </row>
    <row r="11" spans="1:26" ht="20.25" customHeight="1" outlineLevel="1" x14ac:dyDescent="0.2">
      <c r="A11" s="6"/>
      <c r="B11" s="114" t="s">
        <v>84</v>
      </c>
      <c r="C11" s="141"/>
      <c r="D11" s="157">
        <f t="shared" ref="D11:O11" si="1">+D10-C10</f>
        <v>120</v>
      </c>
      <c r="E11" s="157">
        <f t="shared" si="1"/>
        <v>40</v>
      </c>
      <c r="F11" s="157">
        <f t="shared" si="1"/>
        <v>40</v>
      </c>
      <c r="G11" s="157">
        <f t="shared" si="1"/>
        <v>40</v>
      </c>
      <c r="H11" s="157">
        <f t="shared" si="1"/>
        <v>40</v>
      </c>
      <c r="I11" s="157">
        <f t="shared" si="1"/>
        <v>40</v>
      </c>
      <c r="J11" s="157">
        <f t="shared" si="1"/>
        <v>40</v>
      </c>
      <c r="K11" s="157">
        <f t="shared" si="1"/>
        <v>40</v>
      </c>
      <c r="L11" s="157">
        <f t="shared" si="1"/>
        <v>40</v>
      </c>
      <c r="M11" s="157">
        <f t="shared" si="1"/>
        <v>40</v>
      </c>
      <c r="N11" s="157">
        <f t="shared" si="1"/>
        <v>40</v>
      </c>
      <c r="O11" s="157">
        <f t="shared" si="1"/>
        <v>40</v>
      </c>
      <c r="P11" s="153"/>
      <c r="Q11" s="153"/>
      <c r="R11" s="6"/>
      <c r="S11" s="6"/>
      <c r="T11" s="6"/>
      <c r="U11" s="6"/>
      <c r="V11" s="6"/>
      <c r="W11" s="6"/>
      <c r="X11" s="6"/>
      <c r="Y11" s="6"/>
      <c r="Z11" s="6"/>
    </row>
    <row r="12" spans="1:26" ht="20.25" customHeight="1" outlineLevel="1" x14ac:dyDescent="0.2">
      <c r="A12" s="6"/>
      <c r="B12" s="102" t="s">
        <v>85</v>
      </c>
      <c r="C12" s="141"/>
      <c r="D12" s="111">
        <v>2</v>
      </c>
      <c r="E12" s="158">
        <f t="shared" ref="E12:O12" si="2">+D12</f>
        <v>2</v>
      </c>
      <c r="F12" s="158">
        <f t="shared" si="2"/>
        <v>2</v>
      </c>
      <c r="G12" s="158">
        <f t="shared" si="2"/>
        <v>2</v>
      </c>
      <c r="H12" s="158">
        <f t="shared" si="2"/>
        <v>2</v>
      </c>
      <c r="I12" s="158">
        <f t="shared" si="2"/>
        <v>2</v>
      </c>
      <c r="J12" s="158">
        <f t="shared" si="2"/>
        <v>2</v>
      </c>
      <c r="K12" s="158">
        <f t="shared" si="2"/>
        <v>2</v>
      </c>
      <c r="L12" s="158">
        <f t="shared" si="2"/>
        <v>2</v>
      </c>
      <c r="M12" s="158">
        <f t="shared" si="2"/>
        <v>2</v>
      </c>
      <c r="N12" s="158">
        <f t="shared" si="2"/>
        <v>2</v>
      </c>
      <c r="O12" s="158">
        <f t="shared" si="2"/>
        <v>2</v>
      </c>
      <c r="P12" s="153"/>
      <c r="Q12" s="153"/>
      <c r="R12" s="6"/>
      <c r="S12" s="6"/>
      <c r="T12" s="6"/>
      <c r="U12" s="6"/>
      <c r="V12" s="6"/>
      <c r="W12" s="6"/>
      <c r="X12" s="6"/>
      <c r="Y12" s="6"/>
      <c r="Z12" s="6"/>
    </row>
    <row r="13" spans="1:26" ht="20.25" customHeight="1" outlineLevel="1" x14ac:dyDescent="0.2">
      <c r="A13" s="6"/>
      <c r="B13" s="102" t="s">
        <v>67</v>
      </c>
      <c r="C13" s="141"/>
      <c r="D13" s="158">
        <f>ИНВЕСТИЦИИ!$F$51</f>
        <v>8</v>
      </c>
      <c r="E13" s="158">
        <f t="shared" ref="E13:O13" si="3">+D13</f>
        <v>8</v>
      </c>
      <c r="F13" s="158">
        <f t="shared" si="3"/>
        <v>8</v>
      </c>
      <c r="G13" s="158">
        <f t="shared" si="3"/>
        <v>8</v>
      </c>
      <c r="H13" s="158">
        <f t="shared" si="3"/>
        <v>8</v>
      </c>
      <c r="I13" s="158">
        <f t="shared" si="3"/>
        <v>8</v>
      </c>
      <c r="J13" s="158">
        <f t="shared" si="3"/>
        <v>8</v>
      </c>
      <c r="K13" s="158">
        <f t="shared" si="3"/>
        <v>8</v>
      </c>
      <c r="L13" s="158">
        <f t="shared" si="3"/>
        <v>8</v>
      </c>
      <c r="M13" s="158">
        <f t="shared" si="3"/>
        <v>8</v>
      </c>
      <c r="N13" s="158">
        <f t="shared" si="3"/>
        <v>8</v>
      </c>
      <c r="O13" s="158">
        <f t="shared" si="3"/>
        <v>8</v>
      </c>
      <c r="P13" s="153"/>
      <c r="Q13" s="153"/>
      <c r="R13" s="6"/>
      <c r="S13" s="6"/>
      <c r="T13" s="6"/>
      <c r="U13" s="6"/>
      <c r="V13" s="6"/>
      <c r="W13" s="6"/>
      <c r="X13" s="6"/>
      <c r="Y13" s="6"/>
      <c r="Z13" s="6"/>
    </row>
    <row r="14" spans="1:26" ht="20.25" customHeight="1" outlineLevel="1" x14ac:dyDescent="0.2">
      <c r="A14" s="6"/>
      <c r="B14" s="115" t="s">
        <v>86</v>
      </c>
      <c r="C14" s="154"/>
      <c r="D14" s="155">
        <f>+D12*D10*ИНВЕСТИЦИИ!$F$50</f>
        <v>1042.857142857144</v>
      </c>
      <c r="E14" s="155">
        <f>+E12*E10*ИНВЕСТИЦИИ!$F$50</f>
        <v>1390.4761904761922</v>
      </c>
      <c r="F14" s="155">
        <f>+F12*F10*ИНВЕСТИЦИИ!$F$50</f>
        <v>1738.0952380952401</v>
      </c>
      <c r="G14" s="155">
        <f>+G12*G10*ИНВЕСТИЦИИ!$F$50</f>
        <v>2085.7142857142881</v>
      </c>
      <c r="H14" s="155">
        <f>+H12*H10*ИНВЕСТИЦИИ!$F$50</f>
        <v>2433.3333333333362</v>
      </c>
      <c r="I14" s="155">
        <f>+I12*I10*ИНВЕСТИЦИИ!$F$50</f>
        <v>2780.9523809523844</v>
      </c>
      <c r="J14" s="155">
        <f>+J12*J10*ИНВЕСТИЦИИ!$F$50</f>
        <v>3128.5714285714321</v>
      </c>
      <c r="K14" s="155">
        <f>+K12*K10*ИНВЕСТИЦИИ!$F$50</f>
        <v>3476.1904761904802</v>
      </c>
      <c r="L14" s="155">
        <f>+L12*L10*ИНВЕСТИЦИИ!$F$50</f>
        <v>3823.8095238095284</v>
      </c>
      <c r="M14" s="155">
        <f>+M12*M10*ИНВЕСТИЦИИ!$F$50</f>
        <v>4171.4285714285761</v>
      </c>
      <c r="N14" s="155">
        <f>+N12*N10*ИНВЕСТИЦИИ!$F$50</f>
        <v>4519.0476190476238</v>
      </c>
      <c r="O14" s="155">
        <f>+O12*O10*ИНВЕСТИЦИИ!$F$50</f>
        <v>4866.6666666666724</v>
      </c>
      <c r="P14" s="159"/>
      <c r="Q14" s="159"/>
      <c r="R14" s="6"/>
      <c r="S14" s="6"/>
      <c r="T14" s="6"/>
      <c r="U14" s="6"/>
      <c r="V14" s="6"/>
      <c r="W14" s="6"/>
      <c r="X14" s="6"/>
      <c r="Y14" s="6"/>
      <c r="Z14" s="6"/>
    </row>
    <row r="15" spans="1:26" ht="20.25" customHeight="1" outlineLevel="1" x14ac:dyDescent="0.2">
      <c r="A15" s="6"/>
      <c r="B15" s="117" t="s">
        <v>87</v>
      </c>
      <c r="C15" s="141"/>
      <c r="D15" s="157">
        <f>+D14/ИНВЕСТИЦИИ!$F$50</f>
        <v>240</v>
      </c>
      <c r="E15" s="157">
        <f>+E14/ИНВЕСТИЦИИ!$F$50</f>
        <v>320</v>
      </c>
      <c r="F15" s="157">
        <f>+F14/ИНВЕСТИЦИИ!$F$50</f>
        <v>400</v>
      </c>
      <c r="G15" s="157">
        <f>+G14/ИНВЕСТИЦИИ!$F$50</f>
        <v>480</v>
      </c>
      <c r="H15" s="157">
        <f>+H14/ИНВЕСТИЦИИ!$F$50</f>
        <v>560</v>
      </c>
      <c r="I15" s="157">
        <f>+I14/ИНВЕСТИЦИИ!$F$50</f>
        <v>640</v>
      </c>
      <c r="J15" s="157">
        <f>+J14/ИНВЕСТИЦИИ!$F$50</f>
        <v>720</v>
      </c>
      <c r="K15" s="157">
        <f>+K14/ИНВЕСТИЦИИ!$F$50</f>
        <v>800</v>
      </c>
      <c r="L15" s="157">
        <f>+L14/ИНВЕСТИЦИИ!$F$50</f>
        <v>880</v>
      </c>
      <c r="M15" s="157">
        <f>+M14/ИНВЕСТИЦИИ!$F$50</f>
        <v>960</v>
      </c>
      <c r="N15" s="157">
        <f>+N14/ИНВЕСТИЦИИ!$F$50</f>
        <v>1040</v>
      </c>
      <c r="O15" s="157">
        <f>+O14/ИНВЕСТИЦИИ!$F$50</f>
        <v>1120</v>
      </c>
      <c r="P15" s="160"/>
      <c r="Q15" s="160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customHeight="1" outlineLevel="1" x14ac:dyDescent="0.2">
      <c r="A16" s="6"/>
      <c r="B16" s="102" t="s">
        <v>88</v>
      </c>
      <c r="C16" s="141"/>
      <c r="D16" s="158">
        <f>ИНВЕСТИЦИИ!$F$36</f>
        <v>5300</v>
      </c>
      <c r="E16" s="158">
        <f>ИНВЕСТИЦИИ!$F$36</f>
        <v>5300</v>
      </c>
      <c r="F16" s="158">
        <f>ИНВЕСТИЦИИ!$F$36</f>
        <v>5300</v>
      </c>
      <c r="G16" s="158">
        <f>ИНВЕСТИЦИИ!$F$36</f>
        <v>5300</v>
      </c>
      <c r="H16" s="158">
        <f>ИНВЕСТИЦИИ!$F$36</f>
        <v>5300</v>
      </c>
      <c r="I16" s="158">
        <f>ИНВЕСТИЦИИ!$F$36</f>
        <v>5300</v>
      </c>
      <c r="J16" s="158">
        <f>ИНВЕСТИЦИИ!$F$36</f>
        <v>5300</v>
      </c>
      <c r="K16" s="158">
        <f>ИНВЕСТИЦИИ!$F$36</f>
        <v>5300</v>
      </c>
      <c r="L16" s="158">
        <f>ИНВЕСТИЦИИ!$F$36</f>
        <v>5300</v>
      </c>
      <c r="M16" s="158">
        <f>ИНВЕСТИЦИИ!$F$36</f>
        <v>5300</v>
      </c>
      <c r="N16" s="158">
        <f>ИНВЕСТИЦИИ!$F$36</f>
        <v>5300</v>
      </c>
      <c r="O16" s="158">
        <f>ИНВЕСТИЦИИ!$F$36</f>
        <v>5300</v>
      </c>
      <c r="P16" s="153"/>
      <c r="Q16" s="153"/>
      <c r="R16" s="6"/>
      <c r="S16" s="6"/>
      <c r="T16" s="6"/>
      <c r="U16" s="6"/>
      <c r="V16" s="6"/>
      <c r="W16" s="6"/>
      <c r="X16" s="6"/>
      <c r="Y16" s="6"/>
      <c r="Z16" s="6"/>
    </row>
    <row r="17" spans="1:26" ht="20.25" customHeight="1" x14ac:dyDescent="0.2">
      <c r="A17" s="105"/>
      <c r="B17" s="121" t="s">
        <v>89</v>
      </c>
      <c r="C17" s="161"/>
      <c r="D17" s="162">
        <f t="shared" ref="D17:O17" si="4">+D16*D10</f>
        <v>636000</v>
      </c>
      <c r="E17" s="162">
        <f t="shared" si="4"/>
        <v>848000</v>
      </c>
      <c r="F17" s="162">
        <f t="shared" si="4"/>
        <v>1060000</v>
      </c>
      <c r="G17" s="162">
        <f t="shared" si="4"/>
        <v>1272000</v>
      </c>
      <c r="H17" s="162">
        <f t="shared" si="4"/>
        <v>1484000</v>
      </c>
      <c r="I17" s="162">
        <f t="shared" si="4"/>
        <v>1696000</v>
      </c>
      <c r="J17" s="162">
        <f t="shared" si="4"/>
        <v>1908000</v>
      </c>
      <c r="K17" s="162">
        <f t="shared" si="4"/>
        <v>2120000</v>
      </c>
      <c r="L17" s="162">
        <f t="shared" si="4"/>
        <v>2332000</v>
      </c>
      <c r="M17" s="162">
        <f t="shared" si="4"/>
        <v>2544000</v>
      </c>
      <c r="N17" s="162">
        <f t="shared" si="4"/>
        <v>2756000</v>
      </c>
      <c r="O17" s="163">
        <f t="shared" si="4"/>
        <v>2968000</v>
      </c>
      <c r="P17" s="164"/>
      <c r="Q17" s="164">
        <f>SUM(D17:O17)</f>
        <v>21624000</v>
      </c>
      <c r="R17" s="105"/>
      <c r="S17" s="6"/>
      <c r="T17" s="6"/>
      <c r="U17" s="6"/>
      <c r="V17" s="6"/>
      <c r="W17" s="6"/>
      <c r="X17" s="6"/>
      <c r="Y17" s="6"/>
      <c r="Z17" s="6"/>
    </row>
    <row r="18" spans="1:26" ht="20.25" customHeight="1" x14ac:dyDescent="0.2">
      <c r="A18" s="105"/>
      <c r="B18" s="121" t="s">
        <v>90</v>
      </c>
      <c r="C18" s="161"/>
      <c r="D18" s="162">
        <f t="shared" ref="D18:O18" si="5">SUM(D19:D25)</f>
        <v>673563.80952380958</v>
      </c>
      <c r="E18" s="162">
        <f t="shared" si="5"/>
        <v>766696.19047619065</v>
      </c>
      <c r="F18" s="162">
        <f t="shared" si="5"/>
        <v>839828.57142857171</v>
      </c>
      <c r="G18" s="162">
        <f t="shared" si="5"/>
        <v>942960.95238095266</v>
      </c>
      <c r="H18" s="162">
        <f t="shared" si="5"/>
        <v>1016093.3333333336</v>
      </c>
      <c r="I18" s="162">
        <f t="shared" si="5"/>
        <v>1089225.7142857148</v>
      </c>
      <c r="J18" s="162">
        <f t="shared" si="5"/>
        <v>1162358.0952380958</v>
      </c>
      <c r="K18" s="162">
        <f t="shared" si="5"/>
        <v>1235490.4761904769</v>
      </c>
      <c r="L18" s="162">
        <f t="shared" si="5"/>
        <v>1308622.8571428577</v>
      </c>
      <c r="M18" s="162">
        <f t="shared" si="5"/>
        <v>1381755.2380952388</v>
      </c>
      <c r="N18" s="162">
        <f t="shared" si="5"/>
        <v>1454887.6190476196</v>
      </c>
      <c r="O18" s="162">
        <f t="shared" si="5"/>
        <v>1528020.0000000007</v>
      </c>
      <c r="P18" s="165"/>
      <c r="Q18" s="165">
        <f>Q17-Q19-Q20</f>
        <v>13591857.142857138</v>
      </c>
      <c r="R18" s="105"/>
      <c r="S18" s="6"/>
      <c r="T18" s="6"/>
      <c r="U18" s="6"/>
      <c r="V18" s="6"/>
      <c r="W18" s="6"/>
      <c r="X18" s="6"/>
      <c r="Y18" s="6"/>
      <c r="Z18" s="6"/>
    </row>
    <row r="19" spans="1:26" ht="20.25" customHeight="1" outlineLevel="1" x14ac:dyDescent="0.2">
      <c r="A19" s="6"/>
      <c r="B19" s="123" t="s">
        <v>91</v>
      </c>
      <c r="C19" s="166"/>
      <c r="D19" s="111">
        <f>ИНВЕСТИЦИИ!G11</f>
        <v>300000</v>
      </c>
      <c r="E19" s="111">
        <f>ИНВЕСТИЦИИ!$F$43</f>
        <v>300000</v>
      </c>
      <c r="F19" s="111">
        <f>ИНВЕСТИЦИИ!$F$43</f>
        <v>300000</v>
      </c>
      <c r="G19" s="111">
        <f>ИНВЕСТИЦИИ!$F$43</f>
        <v>300000</v>
      </c>
      <c r="H19" s="111">
        <f>ИНВЕСТИЦИИ!$F$43</f>
        <v>300000</v>
      </c>
      <c r="I19" s="111">
        <f>ИНВЕСТИЦИИ!$F$43</f>
        <v>300000</v>
      </c>
      <c r="J19" s="111">
        <f>ИНВЕСТИЦИИ!$F$43</f>
        <v>300000</v>
      </c>
      <c r="K19" s="111">
        <f>ИНВЕСТИЦИИ!$F$43</f>
        <v>300000</v>
      </c>
      <c r="L19" s="111">
        <f>ИНВЕСТИЦИИ!$F$43</f>
        <v>300000</v>
      </c>
      <c r="M19" s="111">
        <f>ИНВЕСТИЦИИ!$F$43</f>
        <v>300000</v>
      </c>
      <c r="N19" s="111">
        <f>ИНВЕСТИЦИИ!$F$43</f>
        <v>300000</v>
      </c>
      <c r="O19" s="124">
        <f>ИНВЕСТИЦИИ!$F$43</f>
        <v>300000</v>
      </c>
      <c r="P19" s="167"/>
      <c r="Q19" s="168">
        <f t="shared" ref="Q19:Q25" si="6">SUM(D19:O19)</f>
        <v>3600000</v>
      </c>
      <c r="R19" s="6"/>
      <c r="S19" s="6"/>
      <c r="T19" s="6"/>
      <c r="U19" s="6"/>
      <c r="V19" s="6"/>
      <c r="W19" s="6"/>
      <c r="X19" s="6"/>
      <c r="Y19" s="6"/>
      <c r="Z19" s="6"/>
    </row>
    <row r="20" spans="1:26" ht="20.25" customHeight="1" outlineLevel="1" x14ac:dyDescent="0.2">
      <c r="A20" s="6"/>
      <c r="B20" s="123" t="s">
        <v>92</v>
      </c>
      <c r="C20" s="166"/>
      <c r="D20" s="158">
        <f>ИНВЕСТИЦИИ!$F$40*D14/D9</f>
        <v>130357.142857143</v>
      </c>
      <c r="E20" s="158">
        <f>ИНВЕСТИЦИИ!$F$40*E14/E9</f>
        <v>173809.52380952402</v>
      </c>
      <c r="F20" s="158">
        <f>ИНВЕСТИЦИИ!$F$40*F14/F9</f>
        <v>217261.90476190503</v>
      </c>
      <c r="G20" s="158">
        <f>ИНВЕСТИЦИИ!$F$40*G14/G9</f>
        <v>260714.285714286</v>
      </c>
      <c r="H20" s="158">
        <f>ИНВЕСТИЦИИ!$F$40*H14/H9</f>
        <v>304166.66666666704</v>
      </c>
      <c r="I20" s="158">
        <f>ИНВЕСТИЦИИ!$F$40*I14/I9</f>
        <v>347619.04761904804</v>
      </c>
      <c r="J20" s="158">
        <f>ИНВЕСТИЦИИ!$F$40*J14/J9</f>
        <v>391071.42857142899</v>
      </c>
      <c r="K20" s="158">
        <f>ИНВЕСТИЦИИ!$F$40*K14/K9</f>
        <v>434523.80952381005</v>
      </c>
      <c r="L20" s="158">
        <f>ИНВЕСТИЦИИ!$F$40*L14/L9</f>
        <v>477976.19047619106</v>
      </c>
      <c r="M20" s="158">
        <f>ИНВЕСТИЦИИ!$F$40*M14/M9</f>
        <v>521428.571428572</v>
      </c>
      <c r="N20" s="158">
        <f>ИНВЕСТИЦИИ!$F$40*N14/N9</f>
        <v>564880.95238095301</v>
      </c>
      <c r="O20" s="169">
        <f>ИНВЕСТИЦИИ!$F$40*O14/O9</f>
        <v>608333.33333333407</v>
      </c>
      <c r="P20" s="168"/>
      <c r="Q20" s="168">
        <f t="shared" si="6"/>
        <v>4432142.8571428629</v>
      </c>
      <c r="R20" s="6"/>
      <c r="S20" s="6"/>
      <c r="T20" s="6"/>
      <c r="U20" s="6"/>
      <c r="V20" s="6"/>
      <c r="W20" s="6"/>
      <c r="X20" s="6"/>
      <c r="Y20" s="6"/>
      <c r="Z20" s="6"/>
    </row>
    <row r="21" spans="1:26" ht="20.25" customHeight="1" outlineLevel="1" x14ac:dyDescent="0.2">
      <c r="A21" s="6"/>
      <c r="B21" s="123" t="s">
        <v>61</v>
      </c>
      <c r="C21" s="170">
        <v>0.05</v>
      </c>
      <c r="D21" s="158">
        <f t="shared" ref="D21:O21" si="7">D17*$C$21</f>
        <v>31800</v>
      </c>
      <c r="E21" s="158">
        <f t="shared" si="7"/>
        <v>42400</v>
      </c>
      <c r="F21" s="158">
        <f t="shared" si="7"/>
        <v>53000</v>
      </c>
      <c r="G21" s="158">
        <f t="shared" si="7"/>
        <v>63600</v>
      </c>
      <c r="H21" s="158">
        <f t="shared" si="7"/>
        <v>74200</v>
      </c>
      <c r="I21" s="158">
        <f t="shared" si="7"/>
        <v>84800</v>
      </c>
      <c r="J21" s="158">
        <f t="shared" si="7"/>
        <v>95400</v>
      </c>
      <c r="K21" s="158">
        <f t="shared" si="7"/>
        <v>106000</v>
      </c>
      <c r="L21" s="158">
        <f t="shared" si="7"/>
        <v>116600</v>
      </c>
      <c r="M21" s="158">
        <f t="shared" si="7"/>
        <v>127200</v>
      </c>
      <c r="N21" s="158">
        <f t="shared" si="7"/>
        <v>137800</v>
      </c>
      <c r="O21" s="158">
        <f t="shared" si="7"/>
        <v>148400</v>
      </c>
      <c r="P21" s="168"/>
      <c r="Q21" s="168">
        <f t="shared" si="6"/>
        <v>1081200</v>
      </c>
      <c r="R21" s="6"/>
      <c r="S21" s="6"/>
      <c r="T21" s="6"/>
      <c r="U21" s="6"/>
      <c r="V21" s="6"/>
      <c r="W21" s="6"/>
      <c r="X21" s="6"/>
      <c r="Y21" s="6"/>
      <c r="Z21" s="6"/>
    </row>
    <row r="22" spans="1:26" ht="20.25" customHeight="1" outlineLevel="1" x14ac:dyDescent="0.2">
      <c r="A22" s="6"/>
      <c r="B22" s="123" t="s">
        <v>93</v>
      </c>
      <c r="C22" s="166"/>
      <c r="D22" s="171">
        <v>100000</v>
      </c>
      <c r="E22" s="171">
        <v>100000</v>
      </c>
      <c r="F22" s="171">
        <f>ИНВЕСТИЦИИ!$F$53</f>
        <v>100000</v>
      </c>
      <c r="G22" s="171">
        <f>ИНВЕСТИЦИИ!$F$53</f>
        <v>100000</v>
      </c>
      <c r="H22" s="171">
        <f>ИНВЕСТИЦИИ!$F$53</f>
        <v>100000</v>
      </c>
      <c r="I22" s="171">
        <f>ИНВЕСТИЦИИ!$F$53</f>
        <v>100000</v>
      </c>
      <c r="J22" s="171">
        <f>ИНВЕСТИЦИИ!$F$53</f>
        <v>100000</v>
      </c>
      <c r="K22" s="171">
        <f>ИНВЕСТИЦИИ!$F$53</f>
        <v>100000</v>
      </c>
      <c r="L22" s="171">
        <f>ИНВЕСТИЦИИ!$F$53</f>
        <v>100000</v>
      </c>
      <c r="M22" s="171">
        <f>ИНВЕСТИЦИИ!$F$53</f>
        <v>100000</v>
      </c>
      <c r="N22" s="171">
        <f>ИНВЕСТИЦИИ!$F$53</f>
        <v>100000</v>
      </c>
      <c r="O22" s="172">
        <f>ИНВЕСТИЦИИ!$F$53</f>
        <v>100000</v>
      </c>
      <c r="P22" s="167"/>
      <c r="Q22" s="168">
        <f t="shared" si="6"/>
        <v>1200000</v>
      </c>
      <c r="R22" s="6"/>
      <c r="S22" s="6"/>
      <c r="T22" s="6"/>
      <c r="U22" s="6"/>
      <c r="V22" s="6"/>
      <c r="W22" s="6"/>
      <c r="X22" s="6"/>
      <c r="Y22" s="6"/>
      <c r="Z22" s="6"/>
    </row>
    <row r="23" spans="1:26" ht="20.25" customHeight="1" outlineLevel="1" x14ac:dyDescent="0.2">
      <c r="A23" s="6"/>
      <c r="B23" s="123" t="s">
        <v>94</v>
      </c>
      <c r="C23" s="166"/>
      <c r="D23" s="111">
        <f>15000*2+1*20000+5%*D17</f>
        <v>81800</v>
      </c>
      <c r="E23" s="111">
        <f t="shared" ref="E23:F23" si="8">20000*2+1*30000+5%*E17</f>
        <v>112400</v>
      </c>
      <c r="F23" s="111">
        <f t="shared" si="8"/>
        <v>123000</v>
      </c>
      <c r="G23" s="111">
        <f t="shared" ref="G23:O23" si="9">30000*2+1*40000+5%*G17</f>
        <v>163600</v>
      </c>
      <c r="H23" s="111">
        <f t="shared" si="9"/>
        <v>174200</v>
      </c>
      <c r="I23" s="111">
        <f t="shared" si="9"/>
        <v>184800</v>
      </c>
      <c r="J23" s="111">
        <f t="shared" si="9"/>
        <v>195400</v>
      </c>
      <c r="K23" s="111">
        <f t="shared" si="9"/>
        <v>206000</v>
      </c>
      <c r="L23" s="111">
        <f t="shared" si="9"/>
        <v>216600</v>
      </c>
      <c r="M23" s="111">
        <f t="shared" si="9"/>
        <v>227200</v>
      </c>
      <c r="N23" s="111">
        <f t="shared" si="9"/>
        <v>237800</v>
      </c>
      <c r="O23" s="125">
        <f t="shared" si="9"/>
        <v>248400</v>
      </c>
      <c r="P23" s="167"/>
      <c r="Q23" s="168">
        <f t="shared" si="6"/>
        <v>2171200</v>
      </c>
      <c r="R23" s="6"/>
      <c r="S23" s="6"/>
      <c r="T23" s="6"/>
      <c r="U23" s="6"/>
      <c r="V23" s="6"/>
      <c r="W23" s="6"/>
      <c r="X23" s="6"/>
      <c r="Y23" s="6"/>
      <c r="Z23" s="6"/>
    </row>
    <row r="24" spans="1:26" ht="20.25" customHeight="1" outlineLevel="1" x14ac:dyDescent="0.2">
      <c r="A24" s="6"/>
      <c r="B24" s="123" t="s">
        <v>95</v>
      </c>
      <c r="C24" s="166"/>
      <c r="D24" s="111">
        <f t="shared" ref="D24:O24" si="10">4%*D17</f>
        <v>25440</v>
      </c>
      <c r="E24" s="111">
        <f t="shared" si="10"/>
        <v>33920</v>
      </c>
      <c r="F24" s="111">
        <f t="shared" si="10"/>
        <v>42400</v>
      </c>
      <c r="G24" s="111">
        <f t="shared" si="10"/>
        <v>50880</v>
      </c>
      <c r="H24" s="111">
        <f t="shared" si="10"/>
        <v>59360</v>
      </c>
      <c r="I24" s="111">
        <f t="shared" si="10"/>
        <v>67840</v>
      </c>
      <c r="J24" s="111">
        <f t="shared" si="10"/>
        <v>76320</v>
      </c>
      <c r="K24" s="111">
        <f t="shared" si="10"/>
        <v>84800</v>
      </c>
      <c r="L24" s="111">
        <f t="shared" si="10"/>
        <v>93280</v>
      </c>
      <c r="M24" s="111">
        <f t="shared" si="10"/>
        <v>101760</v>
      </c>
      <c r="N24" s="111">
        <f t="shared" si="10"/>
        <v>110240</v>
      </c>
      <c r="O24" s="125">
        <f t="shared" si="10"/>
        <v>118720</v>
      </c>
      <c r="P24" s="167"/>
      <c r="Q24" s="168">
        <f t="shared" si="6"/>
        <v>864960</v>
      </c>
      <c r="R24" s="6"/>
      <c r="S24" s="6"/>
      <c r="T24" s="6"/>
      <c r="U24" s="6"/>
      <c r="V24" s="6"/>
      <c r="W24" s="6"/>
      <c r="X24" s="6"/>
      <c r="Y24" s="6"/>
      <c r="Z24" s="6"/>
    </row>
    <row r="25" spans="1:26" ht="20.25" customHeight="1" outlineLevel="1" x14ac:dyDescent="0.2">
      <c r="A25" s="6"/>
      <c r="B25" s="123" t="s">
        <v>96</v>
      </c>
      <c r="C25" s="166"/>
      <c r="D25" s="158">
        <f t="shared" ref="D25:O25" si="11">5000*10/12</f>
        <v>4166.666666666667</v>
      </c>
      <c r="E25" s="158">
        <f t="shared" si="11"/>
        <v>4166.666666666667</v>
      </c>
      <c r="F25" s="158">
        <f t="shared" si="11"/>
        <v>4166.666666666667</v>
      </c>
      <c r="G25" s="158">
        <f t="shared" si="11"/>
        <v>4166.666666666667</v>
      </c>
      <c r="H25" s="158">
        <f t="shared" si="11"/>
        <v>4166.666666666667</v>
      </c>
      <c r="I25" s="158">
        <f t="shared" si="11"/>
        <v>4166.666666666667</v>
      </c>
      <c r="J25" s="158">
        <f t="shared" si="11"/>
        <v>4166.666666666667</v>
      </c>
      <c r="K25" s="158">
        <f t="shared" si="11"/>
        <v>4166.666666666667</v>
      </c>
      <c r="L25" s="158">
        <f t="shared" si="11"/>
        <v>4166.666666666667</v>
      </c>
      <c r="M25" s="158">
        <f t="shared" si="11"/>
        <v>4166.666666666667</v>
      </c>
      <c r="N25" s="158">
        <f t="shared" si="11"/>
        <v>4166.666666666667</v>
      </c>
      <c r="O25" s="158">
        <f t="shared" si="11"/>
        <v>4166.666666666667</v>
      </c>
      <c r="P25" s="168"/>
      <c r="Q25" s="168">
        <f t="shared" si="6"/>
        <v>49999.999999999993</v>
      </c>
      <c r="R25" s="6"/>
      <c r="S25" s="6"/>
      <c r="T25" s="6"/>
      <c r="U25" s="6"/>
      <c r="V25" s="6"/>
      <c r="W25" s="6"/>
      <c r="X25" s="6"/>
      <c r="Y25" s="6"/>
      <c r="Z25" s="6"/>
    </row>
    <row r="26" spans="1:26" ht="20.25" customHeight="1" x14ac:dyDescent="0.2">
      <c r="A26" s="6"/>
      <c r="B26" s="121" t="s">
        <v>97</v>
      </c>
      <c r="C26" s="161"/>
      <c r="D26" s="162">
        <f t="shared" ref="D26:O26" si="12">D17-D18</f>
        <v>-37563.809523809585</v>
      </c>
      <c r="E26" s="162">
        <f t="shared" si="12"/>
        <v>81303.809523809352</v>
      </c>
      <c r="F26" s="162">
        <f t="shared" si="12"/>
        <v>220171.42857142829</v>
      </c>
      <c r="G26" s="162">
        <f t="shared" si="12"/>
        <v>329039.04761904734</v>
      </c>
      <c r="H26" s="162">
        <f t="shared" si="12"/>
        <v>467906.6666666664</v>
      </c>
      <c r="I26" s="162">
        <f t="shared" si="12"/>
        <v>606774.28571428522</v>
      </c>
      <c r="J26" s="162">
        <f t="shared" si="12"/>
        <v>745641.90476190415</v>
      </c>
      <c r="K26" s="162">
        <f t="shared" si="12"/>
        <v>884509.52380952309</v>
      </c>
      <c r="L26" s="162">
        <f t="shared" si="12"/>
        <v>1023377.1428571423</v>
      </c>
      <c r="M26" s="162">
        <f t="shared" si="12"/>
        <v>1162244.7619047612</v>
      </c>
      <c r="N26" s="162">
        <f t="shared" si="12"/>
        <v>1301112.3809523804</v>
      </c>
      <c r="O26" s="162">
        <f t="shared" si="12"/>
        <v>1439979.9999999993</v>
      </c>
      <c r="P26" s="165"/>
      <c r="Q26" s="165">
        <f>+Q18-SUM(Q21:Q25)</f>
        <v>8224497.1428571381</v>
      </c>
      <c r="R26" s="6"/>
      <c r="S26" s="6"/>
      <c r="T26" s="6"/>
      <c r="U26" s="6"/>
      <c r="V26" s="6"/>
      <c r="W26" s="6"/>
      <c r="X26" s="6"/>
      <c r="Y26" s="6"/>
      <c r="Z26" s="6"/>
    </row>
    <row r="27" spans="1:26" ht="20.25" customHeight="1" outlineLevel="1" x14ac:dyDescent="0.2">
      <c r="A27" s="102"/>
      <c r="B27" s="114" t="s">
        <v>98</v>
      </c>
      <c r="D27" s="132">
        <f t="shared" ref="D27:O27" si="13">+D26/D17</f>
        <v>-5.9062593590895572E-2</v>
      </c>
      <c r="E27" s="132">
        <f t="shared" si="13"/>
        <v>9.5877133872416684E-2</v>
      </c>
      <c r="F27" s="132">
        <f t="shared" si="13"/>
        <v>0.20770889487870595</v>
      </c>
      <c r="G27" s="132">
        <f t="shared" si="13"/>
        <v>0.25867849655585484</v>
      </c>
      <c r="H27" s="132">
        <f t="shared" si="13"/>
        <v>0.31530098831985603</v>
      </c>
      <c r="I27" s="132">
        <f t="shared" si="13"/>
        <v>0.35776785714285686</v>
      </c>
      <c r="J27" s="132">
        <f t="shared" si="13"/>
        <v>0.39079764400519085</v>
      </c>
      <c r="K27" s="132">
        <f t="shared" si="13"/>
        <v>0.41722147349505806</v>
      </c>
      <c r="L27" s="132">
        <f t="shared" si="13"/>
        <v>0.43884097035040404</v>
      </c>
      <c r="M27" s="132">
        <f t="shared" si="13"/>
        <v>0.45685721772985893</v>
      </c>
      <c r="N27" s="132">
        <f t="shared" si="13"/>
        <v>0.47210173474324396</v>
      </c>
      <c r="O27" s="132">
        <f t="shared" si="13"/>
        <v>0.48516846361185961</v>
      </c>
      <c r="P27" s="173"/>
      <c r="Q27" s="174">
        <f>+Q26/Q17</f>
        <v>0.3803411553300563</v>
      </c>
      <c r="R27" s="6"/>
      <c r="S27" s="6"/>
      <c r="T27" s="6"/>
      <c r="U27" s="6"/>
      <c r="V27" s="6"/>
      <c r="W27" s="6"/>
      <c r="X27" s="6"/>
      <c r="Y27" s="6"/>
      <c r="Z27" s="6"/>
    </row>
    <row r="28" spans="1:26" ht="20.25" customHeight="1" x14ac:dyDescent="0.2">
      <c r="A28" s="6"/>
      <c r="B28" s="102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73"/>
      <c r="Q28" s="175"/>
      <c r="R28" s="6"/>
      <c r="S28" s="6"/>
      <c r="T28" s="6"/>
      <c r="U28" s="6"/>
      <c r="V28" s="6"/>
      <c r="W28" s="6"/>
      <c r="X28" s="6"/>
      <c r="Y28" s="6"/>
      <c r="Z28" s="6"/>
    </row>
    <row r="29" spans="1:26" ht="20.25" customHeight="1" x14ac:dyDescent="0.2">
      <c r="A29" s="6"/>
      <c r="B29" s="176" t="s">
        <v>104</v>
      </c>
      <c r="C29" s="177">
        <f>-ИНВЕСТИЦИИ!G19</f>
        <v>-3807910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9"/>
      <c r="Q29" s="179"/>
      <c r="R29" s="6"/>
      <c r="S29" s="6"/>
      <c r="T29" s="6"/>
      <c r="U29" s="6"/>
      <c r="V29" s="6"/>
      <c r="W29" s="6"/>
      <c r="X29" s="6"/>
      <c r="Y29" s="6"/>
      <c r="Z29" s="6"/>
    </row>
    <row r="30" spans="1:26" ht="36.75" customHeight="1" x14ac:dyDescent="0.2">
      <c r="A30" s="180"/>
      <c r="B30" s="181" t="s">
        <v>105</v>
      </c>
      <c r="C30" s="182"/>
      <c r="D30" s="111">
        <f t="shared" ref="D30:O30" si="14">-$C$29/D26</f>
        <v>-101.3717737437248</v>
      </c>
      <c r="E30" s="111">
        <f t="shared" si="14"/>
        <v>46.835566774824684</v>
      </c>
      <c r="F30" s="111">
        <f t="shared" si="14"/>
        <v>17.295205035037654</v>
      </c>
      <c r="G30" s="111">
        <f t="shared" si="14"/>
        <v>11.572820999678727</v>
      </c>
      <c r="H30" s="111">
        <f t="shared" si="14"/>
        <v>8.1381828284843181</v>
      </c>
      <c r="I30" s="111">
        <f t="shared" si="14"/>
        <v>6.2756614603688883</v>
      </c>
      <c r="J30" s="111">
        <f t="shared" si="14"/>
        <v>5.1068884080702635</v>
      </c>
      <c r="K30" s="111">
        <f t="shared" si="14"/>
        <v>4.3051091000123858</v>
      </c>
      <c r="L30" s="111">
        <f t="shared" si="14"/>
        <v>3.7209253954693446</v>
      </c>
      <c r="M30" s="111">
        <f t="shared" si="14"/>
        <v>3.2763408576342843</v>
      </c>
      <c r="N30" s="111">
        <f t="shared" si="14"/>
        <v>2.9266572632355623</v>
      </c>
      <c r="O30" s="111">
        <f t="shared" si="14"/>
        <v>2.6444186724815637</v>
      </c>
      <c r="P30" s="173"/>
      <c r="Q30" s="183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1:26" ht="15.75" customHeight="1" x14ac:dyDescent="0.2">
      <c r="A31" s="6"/>
      <c r="B31" s="6"/>
      <c r="C31" s="18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73"/>
      <c r="Q31" s="183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180"/>
      <c r="B32" s="185" t="s">
        <v>106</v>
      </c>
      <c r="C32" s="186" t="s">
        <v>107</v>
      </c>
      <c r="D32" s="187" t="s">
        <v>108</v>
      </c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79"/>
      <c r="Q32" s="188"/>
      <c r="R32" s="180"/>
      <c r="S32" s="180"/>
      <c r="T32" s="180"/>
      <c r="U32" s="180"/>
      <c r="V32" s="180"/>
      <c r="W32" s="180"/>
      <c r="X32" s="180"/>
      <c r="Y32" s="180"/>
      <c r="Z32" s="180"/>
    </row>
    <row r="33" spans="1:26" ht="15.75" customHeight="1" outlineLevel="1" x14ac:dyDescent="0.2">
      <c r="A33" s="6"/>
      <c r="B33" s="6"/>
      <c r="C33" s="189">
        <v>1</v>
      </c>
      <c r="D33" s="111">
        <f t="shared" ref="D33:O33" si="15">D$26*12*$C33</f>
        <v>-450765.71428571502</v>
      </c>
      <c r="E33" s="111">
        <f t="shared" si="15"/>
        <v>975645.71428571222</v>
      </c>
      <c r="F33" s="111">
        <f t="shared" si="15"/>
        <v>2642057.1428571395</v>
      </c>
      <c r="G33" s="111">
        <f t="shared" si="15"/>
        <v>3948468.5714285681</v>
      </c>
      <c r="H33" s="111">
        <f t="shared" si="15"/>
        <v>5614879.9999999963</v>
      </c>
      <c r="I33" s="111">
        <f t="shared" si="15"/>
        <v>7281291.4285714226</v>
      </c>
      <c r="J33" s="111">
        <f t="shared" si="15"/>
        <v>8947702.8571428508</v>
      </c>
      <c r="K33" s="111">
        <f t="shared" si="15"/>
        <v>10614114.285714276</v>
      </c>
      <c r="L33" s="111">
        <f t="shared" si="15"/>
        <v>12280525.714285707</v>
      </c>
      <c r="M33" s="111">
        <f t="shared" si="15"/>
        <v>13946937.142857134</v>
      </c>
      <c r="N33" s="111">
        <f t="shared" si="15"/>
        <v>15613348.571428563</v>
      </c>
      <c r="O33" s="111">
        <f t="shared" si="15"/>
        <v>17279759.999999993</v>
      </c>
      <c r="P33" s="173"/>
      <c r="Q33" s="183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outlineLevel="1" x14ac:dyDescent="0.2">
      <c r="A34" s="6"/>
      <c r="B34" s="6"/>
      <c r="C34" s="184">
        <v>2</v>
      </c>
      <c r="D34" s="116">
        <f t="shared" ref="D34:O34" si="16">D$26*12*$C34</f>
        <v>-901531.42857143003</v>
      </c>
      <c r="E34" s="116">
        <f t="shared" si="16"/>
        <v>1951291.4285714244</v>
      </c>
      <c r="F34" s="116">
        <f t="shared" si="16"/>
        <v>5284114.2857142789</v>
      </c>
      <c r="G34" s="116">
        <f t="shared" si="16"/>
        <v>7896937.1428571362</v>
      </c>
      <c r="H34" s="116">
        <f t="shared" si="16"/>
        <v>11229759.999999993</v>
      </c>
      <c r="I34" s="116">
        <f t="shared" si="16"/>
        <v>14562582.857142845</v>
      </c>
      <c r="J34" s="116">
        <f t="shared" si="16"/>
        <v>17895405.714285702</v>
      </c>
      <c r="K34" s="116">
        <f t="shared" si="16"/>
        <v>21228228.571428552</v>
      </c>
      <c r="L34" s="116">
        <f t="shared" si="16"/>
        <v>24561051.428571414</v>
      </c>
      <c r="M34" s="116">
        <f t="shared" si="16"/>
        <v>27893874.285714269</v>
      </c>
      <c r="N34" s="116">
        <f t="shared" si="16"/>
        <v>31226697.142857127</v>
      </c>
      <c r="O34" s="116">
        <f t="shared" si="16"/>
        <v>34559519.999999985</v>
      </c>
      <c r="P34" s="173"/>
      <c r="Q34" s="183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outlineLevel="1" x14ac:dyDescent="0.2">
      <c r="A35" s="6"/>
      <c r="B35" s="6"/>
      <c r="C35" s="184">
        <v>3</v>
      </c>
      <c r="D35" s="116">
        <f t="shared" ref="D35:O35" si="17">D$26*12*$C35</f>
        <v>-1352297.1428571451</v>
      </c>
      <c r="E35" s="116">
        <f t="shared" si="17"/>
        <v>2926937.1428571367</v>
      </c>
      <c r="F35" s="116">
        <f t="shared" si="17"/>
        <v>7926171.4285714179</v>
      </c>
      <c r="G35" s="116">
        <f t="shared" si="17"/>
        <v>11845405.714285705</v>
      </c>
      <c r="H35" s="116">
        <f t="shared" si="17"/>
        <v>16844639.999999989</v>
      </c>
      <c r="I35" s="116">
        <f t="shared" si="17"/>
        <v>21843874.285714269</v>
      </c>
      <c r="J35" s="116">
        <f t="shared" si="17"/>
        <v>26843108.571428552</v>
      </c>
      <c r="K35" s="116">
        <f t="shared" si="17"/>
        <v>31842342.857142828</v>
      </c>
      <c r="L35" s="116">
        <f t="shared" si="17"/>
        <v>36841577.142857119</v>
      </c>
      <c r="M35" s="116">
        <f t="shared" si="17"/>
        <v>41840811.428571403</v>
      </c>
      <c r="N35" s="116">
        <f t="shared" si="17"/>
        <v>46840045.714285687</v>
      </c>
      <c r="O35" s="116">
        <f t="shared" si="17"/>
        <v>51839279.999999978</v>
      </c>
      <c r="P35" s="173"/>
      <c r="Q35" s="183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outlineLevel="1" x14ac:dyDescent="0.2">
      <c r="A36" s="6"/>
      <c r="B36" s="6"/>
      <c r="C36" s="184">
        <v>4</v>
      </c>
      <c r="D36" s="116">
        <f t="shared" ref="D36:O36" si="18">D$26*12*$C36</f>
        <v>-1803062.8571428601</v>
      </c>
      <c r="E36" s="116">
        <f t="shared" si="18"/>
        <v>3902582.8571428489</v>
      </c>
      <c r="F36" s="116">
        <f t="shared" si="18"/>
        <v>10568228.571428558</v>
      </c>
      <c r="G36" s="116">
        <f t="shared" si="18"/>
        <v>15793874.285714272</v>
      </c>
      <c r="H36" s="116">
        <f t="shared" si="18"/>
        <v>22459519.999999985</v>
      </c>
      <c r="I36" s="116">
        <f t="shared" si="18"/>
        <v>29125165.71428569</v>
      </c>
      <c r="J36" s="116">
        <f t="shared" si="18"/>
        <v>35790811.428571403</v>
      </c>
      <c r="K36" s="116">
        <f t="shared" si="18"/>
        <v>42456457.142857105</v>
      </c>
      <c r="L36" s="116">
        <f t="shared" si="18"/>
        <v>49122102.857142828</v>
      </c>
      <c r="M36" s="116">
        <f t="shared" si="18"/>
        <v>55787748.571428537</v>
      </c>
      <c r="N36" s="116">
        <f t="shared" si="18"/>
        <v>62453394.285714254</v>
      </c>
      <c r="O36" s="116">
        <f t="shared" si="18"/>
        <v>69119039.99999997</v>
      </c>
      <c r="P36" s="173"/>
      <c r="Q36" s="183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outlineLevel="1" x14ac:dyDescent="0.2">
      <c r="A37" s="6"/>
      <c r="B37" s="6"/>
      <c r="C37" s="184">
        <v>5</v>
      </c>
      <c r="D37" s="116">
        <f t="shared" ref="D37:O37" si="19">D$26*12*$C37</f>
        <v>-2253828.5714285751</v>
      </c>
      <c r="E37" s="116">
        <f t="shared" si="19"/>
        <v>4878228.5714285616</v>
      </c>
      <c r="F37" s="116">
        <f t="shared" si="19"/>
        <v>13210285.714285698</v>
      </c>
      <c r="G37" s="116">
        <f t="shared" si="19"/>
        <v>19742342.85714284</v>
      </c>
      <c r="H37" s="116">
        <f t="shared" si="19"/>
        <v>28074399.999999981</v>
      </c>
      <c r="I37" s="116">
        <f t="shared" si="19"/>
        <v>36406457.142857112</v>
      </c>
      <c r="J37" s="116">
        <f t="shared" si="19"/>
        <v>44738514.285714254</v>
      </c>
      <c r="K37" s="116">
        <f t="shared" si="19"/>
        <v>53070571.428571381</v>
      </c>
      <c r="L37" s="116">
        <f t="shared" si="19"/>
        <v>61402628.571428537</v>
      </c>
      <c r="M37" s="116">
        <f t="shared" si="19"/>
        <v>69734685.714285672</v>
      </c>
      <c r="N37" s="116">
        <f t="shared" si="19"/>
        <v>78066742.857142821</v>
      </c>
      <c r="O37" s="116">
        <f t="shared" si="19"/>
        <v>86398799.99999997</v>
      </c>
      <c r="P37" s="173"/>
      <c r="Q37" s="183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outlineLevel="1" x14ac:dyDescent="0.2">
      <c r="A38" s="6"/>
      <c r="B38" s="6"/>
      <c r="C38" s="184">
        <v>6</v>
      </c>
      <c r="D38" s="116">
        <f t="shared" ref="D38:O38" si="20">D$26*12*$C38</f>
        <v>-2704594.2857142901</v>
      </c>
      <c r="E38" s="116">
        <f t="shared" si="20"/>
        <v>5853874.2857142733</v>
      </c>
      <c r="F38" s="116">
        <f t="shared" si="20"/>
        <v>15852342.857142836</v>
      </c>
      <c r="G38" s="116">
        <f t="shared" si="20"/>
        <v>23690811.42857141</v>
      </c>
      <c r="H38" s="116">
        <f t="shared" si="20"/>
        <v>33689279.999999978</v>
      </c>
      <c r="I38" s="116">
        <f t="shared" si="20"/>
        <v>43687748.571428537</v>
      </c>
      <c r="J38" s="116">
        <f t="shared" si="20"/>
        <v>53686217.142857105</v>
      </c>
      <c r="K38" s="116">
        <f t="shared" si="20"/>
        <v>63684685.714285657</v>
      </c>
      <c r="L38" s="116">
        <f t="shared" si="20"/>
        <v>73683154.285714239</v>
      </c>
      <c r="M38" s="116">
        <f t="shared" si="20"/>
        <v>83681622.857142806</v>
      </c>
      <c r="N38" s="116">
        <f t="shared" si="20"/>
        <v>93680091.428571373</v>
      </c>
      <c r="O38" s="116">
        <f t="shared" si="20"/>
        <v>103678559.99999996</v>
      </c>
      <c r="P38" s="173"/>
      <c r="Q38" s="183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outlineLevel="1" x14ac:dyDescent="0.2">
      <c r="A39" s="6"/>
      <c r="B39" s="6"/>
      <c r="C39" s="184">
        <v>7</v>
      </c>
      <c r="D39" s="116">
        <f t="shared" ref="D39:O39" si="21">D$26*12*$C39</f>
        <v>-3155360.0000000051</v>
      </c>
      <c r="E39" s="116">
        <f t="shared" si="21"/>
        <v>6829519.9999999851</v>
      </c>
      <c r="F39" s="116">
        <f t="shared" si="21"/>
        <v>18494399.999999978</v>
      </c>
      <c r="G39" s="116">
        <f t="shared" si="21"/>
        <v>27639279.999999978</v>
      </c>
      <c r="H39" s="116">
        <f t="shared" si="21"/>
        <v>39304159.99999997</v>
      </c>
      <c r="I39" s="116">
        <f t="shared" si="21"/>
        <v>50969039.999999955</v>
      </c>
      <c r="J39" s="116">
        <f t="shared" si="21"/>
        <v>62633919.999999955</v>
      </c>
      <c r="K39" s="116">
        <f t="shared" si="21"/>
        <v>74298799.99999994</v>
      </c>
      <c r="L39" s="116">
        <f t="shared" si="21"/>
        <v>85963679.999999955</v>
      </c>
      <c r="M39" s="116">
        <f t="shared" si="21"/>
        <v>97628559.99999994</v>
      </c>
      <c r="N39" s="116">
        <f t="shared" si="21"/>
        <v>109293439.99999994</v>
      </c>
      <c r="O39" s="116">
        <f t="shared" si="21"/>
        <v>120958319.99999994</v>
      </c>
      <c r="P39" s="173"/>
      <c r="Q39" s="183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outlineLevel="1" x14ac:dyDescent="0.2">
      <c r="A40" s="6"/>
      <c r="B40" s="6"/>
      <c r="C40" s="184">
        <v>8</v>
      </c>
      <c r="D40" s="116">
        <f t="shared" ref="D40:O40" si="22">D$26*12*$C40</f>
        <v>-3606125.7142857201</v>
      </c>
      <c r="E40" s="116">
        <f t="shared" si="22"/>
        <v>7805165.7142856978</v>
      </c>
      <c r="F40" s="116">
        <f t="shared" si="22"/>
        <v>21136457.142857116</v>
      </c>
      <c r="G40" s="116">
        <f t="shared" si="22"/>
        <v>31587748.571428545</v>
      </c>
      <c r="H40" s="116">
        <f t="shared" si="22"/>
        <v>44919039.99999997</v>
      </c>
      <c r="I40" s="116">
        <f t="shared" si="22"/>
        <v>58250331.428571381</v>
      </c>
      <c r="J40" s="116">
        <f t="shared" si="22"/>
        <v>71581622.857142806</v>
      </c>
      <c r="K40" s="116">
        <f t="shared" si="22"/>
        <v>84912914.285714209</v>
      </c>
      <c r="L40" s="116">
        <f t="shared" si="22"/>
        <v>98244205.714285657</v>
      </c>
      <c r="M40" s="116">
        <f t="shared" si="22"/>
        <v>111575497.14285707</v>
      </c>
      <c r="N40" s="116">
        <f t="shared" si="22"/>
        <v>124906788.57142851</v>
      </c>
      <c r="O40" s="116">
        <f t="shared" si="22"/>
        <v>138238079.99999994</v>
      </c>
      <c r="P40" s="173"/>
      <c r="Q40" s="183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outlineLevel="1" x14ac:dyDescent="0.2">
      <c r="A41" s="6"/>
      <c r="B41" s="6"/>
      <c r="C41" s="184">
        <v>9</v>
      </c>
      <c r="D41" s="116">
        <f t="shared" ref="D41:O41" si="23">D$26*12*$C41</f>
        <v>-4056891.4285714352</v>
      </c>
      <c r="E41" s="116">
        <f t="shared" si="23"/>
        <v>8780811.4285714105</v>
      </c>
      <c r="F41" s="116">
        <f t="shared" si="23"/>
        <v>23778514.285714254</v>
      </c>
      <c r="G41" s="116">
        <f t="shared" si="23"/>
        <v>35536217.142857112</v>
      </c>
      <c r="H41" s="116">
        <f t="shared" si="23"/>
        <v>50533919.99999997</v>
      </c>
      <c r="I41" s="116">
        <f t="shared" si="23"/>
        <v>65531622.857142806</v>
      </c>
      <c r="J41" s="116">
        <f t="shared" si="23"/>
        <v>80529325.714285657</v>
      </c>
      <c r="K41" s="116">
        <f t="shared" si="23"/>
        <v>95527028.571428478</v>
      </c>
      <c r="L41" s="116">
        <f t="shared" si="23"/>
        <v>110524731.42857136</v>
      </c>
      <c r="M41" s="116">
        <f t="shared" si="23"/>
        <v>125522434.28571421</v>
      </c>
      <c r="N41" s="116">
        <f t="shared" si="23"/>
        <v>140520137.14285707</v>
      </c>
      <c r="O41" s="116">
        <f t="shared" si="23"/>
        <v>155517839.99999994</v>
      </c>
      <c r="P41" s="173"/>
      <c r="Q41" s="183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outlineLevel="1" x14ac:dyDescent="0.2">
      <c r="A42" s="6"/>
      <c r="B42" s="6"/>
      <c r="C42" s="184">
        <v>10</v>
      </c>
      <c r="D42" s="116">
        <f t="shared" ref="D42:O42" si="24">D$26*12*$C42</f>
        <v>-4507657.1428571502</v>
      </c>
      <c r="E42" s="116">
        <f t="shared" si="24"/>
        <v>9756457.1428571232</v>
      </c>
      <c r="F42" s="116">
        <f t="shared" si="24"/>
        <v>26420571.428571396</v>
      </c>
      <c r="G42" s="116">
        <f t="shared" si="24"/>
        <v>39484685.714285679</v>
      </c>
      <c r="H42" s="116">
        <f t="shared" si="24"/>
        <v>56148799.999999963</v>
      </c>
      <c r="I42" s="116">
        <f t="shared" si="24"/>
        <v>72812914.285714224</v>
      </c>
      <c r="J42" s="116">
        <f t="shared" si="24"/>
        <v>89477028.571428508</v>
      </c>
      <c r="K42" s="116">
        <f t="shared" si="24"/>
        <v>106141142.85714276</v>
      </c>
      <c r="L42" s="116">
        <f t="shared" si="24"/>
        <v>122805257.14285707</v>
      </c>
      <c r="M42" s="116">
        <f t="shared" si="24"/>
        <v>139469371.42857134</v>
      </c>
      <c r="N42" s="116">
        <f t="shared" si="24"/>
        <v>156133485.71428564</v>
      </c>
      <c r="O42" s="116">
        <f t="shared" si="24"/>
        <v>172797599.99999994</v>
      </c>
      <c r="P42" s="173"/>
      <c r="Q42" s="183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185" t="s">
        <v>109</v>
      </c>
      <c r="C43" s="186" t="s">
        <v>107</v>
      </c>
      <c r="D43" s="190" t="s">
        <v>110</v>
      </c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73"/>
      <c r="Q43" s="188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outlineLevel="1" x14ac:dyDescent="0.2">
      <c r="A44" s="6"/>
      <c r="B44" s="6"/>
      <c r="C44" s="189">
        <v>1</v>
      </c>
      <c r="D44" s="191">
        <f t="shared" ref="D44:O44" si="25">D33/-$C$29</f>
        <v>-0.11837614709531344</v>
      </c>
      <c r="E44" s="191">
        <f t="shared" si="25"/>
        <v>0.25621553930783875</v>
      </c>
      <c r="F44" s="191">
        <f t="shared" si="25"/>
        <v>0.69383392539664523</v>
      </c>
      <c r="G44" s="191">
        <f t="shared" si="25"/>
        <v>1.0369122619569706</v>
      </c>
      <c r="H44" s="191">
        <f t="shared" si="25"/>
        <v>1.4745306480457774</v>
      </c>
      <c r="I44" s="191">
        <f t="shared" si="25"/>
        <v>1.9121490341345837</v>
      </c>
      <c r="J44" s="191">
        <f t="shared" si="25"/>
        <v>2.3497674202233902</v>
      </c>
      <c r="K44" s="191">
        <f t="shared" si="25"/>
        <v>2.7873858063121966</v>
      </c>
      <c r="L44" s="191">
        <f t="shared" si="25"/>
        <v>3.2250041924010038</v>
      </c>
      <c r="M44" s="191">
        <f t="shared" si="25"/>
        <v>3.6626225784898105</v>
      </c>
      <c r="N44" s="191">
        <f t="shared" si="25"/>
        <v>4.1002409645786173</v>
      </c>
      <c r="O44" s="191">
        <f t="shared" si="25"/>
        <v>4.537859350667425</v>
      </c>
      <c r="P44" s="173"/>
      <c r="Q44" s="183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outlineLevel="1" x14ac:dyDescent="0.2">
      <c r="A45" s="6"/>
      <c r="B45" s="6"/>
      <c r="C45" s="184">
        <v>2</v>
      </c>
      <c r="D45" s="191">
        <f t="shared" ref="D45:O45" si="26">D34/-$C$29</f>
        <v>-0.23675229419062688</v>
      </c>
      <c r="E45" s="191">
        <f t="shared" si="26"/>
        <v>0.51243107861567749</v>
      </c>
      <c r="F45" s="191">
        <f t="shared" si="26"/>
        <v>1.3876678507932905</v>
      </c>
      <c r="G45" s="191">
        <f t="shared" si="26"/>
        <v>2.0738245239139412</v>
      </c>
      <c r="H45" s="191">
        <f t="shared" si="26"/>
        <v>2.9490612960915548</v>
      </c>
      <c r="I45" s="191">
        <f t="shared" si="26"/>
        <v>3.8242980682691674</v>
      </c>
      <c r="J45" s="191">
        <f t="shared" si="26"/>
        <v>4.6995348404467805</v>
      </c>
      <c r="K45" s="191">
        <f t="shared" si="26"/>
        <v>5.5747716126243931</v>
      </c>
      <c r="L45" s="191">
        <f t="shared" si="26"/>
        <v>6.4500083848020076</v>
      </c>
      <c r="M45" s="191">
        <f t="shared" si="26"/>
        <v>7.3252451569796211</v>
      </c>
      <c r="N45" s="191">
        <f t="shared" si="26"/>
        <v>8.2004819291572346</v>
      </c>
      <c r="O45" s="191">
        <f t="shared" si="26"/>
        <v>9.0757187013348499</v>
      </c>
      <c r="P45" s="173"/>
      <c r="Q45" s="183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outlineLevel="1" x14ac:dyDescent="0.2">
      <c r="A46" s="6"/>
      <c r="B46" s="6"/>
      <c r="C46" s="184">
        <v>3</v>
      </c>
      <c r="D46" s="191">
        <f t="shared" ref="D46:O46" si="27">D35/-$C$29</f>
        <v>-0.35512844128594034</v>
      </c>
      <c r="E46" s="191">
        <f t="shared" si="27"/>
        <v>0.76864661792351618</v>
      </c>
      <c r="F46" s="191">
        <f t="shared" si="27"/>
        <v>2.0815017761899357</v>
      </c>
      <c r="G46" s="191">
        <f t="shared" si="27"/>
        <v>3.1107367858709121</v>
      </c>
      <c r="H46" s="191">
        <f t="shared" si="27"/>
        <v>4.4235919441373319</v>
      </c>
      <c r="I46" s="191">
        <f t="shared" si="27"/>
        <v>5.7364471024037513</v>
      </c>
      <c r="J46" s="191">
        <f t="shared" si="27"/>
        <v>7.0493022606701716</v>
      </c>
      <c r="K46" s="191">
        <f t="shared" si="27"/>
        <v>8.3621574189365901</v>
      </c>
      <c r="L46" s="191">
        <f t="shared" si="27"/>
        <v>9.6750125772030113</v>
      </c>
      <c r="M46" s="191">
        <f t="shared" si="27"/>
        <v>10.987867735469431</v>
      </c>
      <c r="N46" s="191">
        <f t="shared" si="27"/>
        <v>12.300722893735852</v>
      </c>
      <c r="O46" s="191">
        <f t="shared" si="27"/>
        <v>13.613578052002273</v>
      </c>
      <c r="P46" s="173"/>
      <c r="Q46" s="183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outlineLevel="1" x14ac:dyDescent="0.2">
      <c r="A47" s="6"/>
      <c r="B47" s="6"/>
      <c r="C47" s="184">
        <v>4</v>
      </c>
      <c r="D47" s="191">
        <f t="shared" ref="D47:O47" si="28">D36/-$C$29</f>
        <v>-0.47350458838125375</v>
      </c>
      <c r="E47" s="191">
        <f t="shared" si="28"/>
        <v>1.024862157231355</v>
      </c>
      <c r="F47" s="191">
        <f t="shared" si="28"/>
        <v>2.7753357015865809</v>
      </c>
      <c r="G47" s="191">
        <f t="shared" si="28"/>
        <v>4.1476490478278825</v>
      </c>
      <c r="H47" s="191">
        <f t="shared" si="28"/>
        <v>5.8981225921831095</v>
      </c>
      <c r="I47" s="191">
        <f t="shared" si="28"/>
        <v>7.6485961365383348</v>
      </c>
      <c r="J47" s="191">
        <f t="shared" si="28"/>
        <v>9.399069680893561</v>
      </c>
      <c r="K47" s="191">
        <f t="shared" si="28"/>
        <v>11.149543225248786</v>
      </c>
      <c r="L47" s="191">
        <f t="shared" si="28"/>
        <v>12.900016769604015</v>
      </c>
      <c r="M47" s="191">
        <f t="shared" si="28"/>
        <v>14.650490313959242</v>
      </c>
      <c r="N47" s="191">
        <f t="shared" si="28"/>
        <v>16.400963858314469</v>
      </c>
      <c r="O47" s="191">
        <f t="shared" si="28"/>
        <v>18.1514374026697</v>
      </c>
      <c r="P47" s="173"/>
      <c r="Q47" s="183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outlineLevel="1" x14ac:dyDescent="0.2">
      <c r="A48" s="6"/>
      <c r="B48" s="6"/>
      <c r="C48" s="184">
        <v>5</v>
      </c>
      <c r="D48" s="191">
        <f t="shared" ref="D48:O48" si="29">D37/-$C$29</f>
        <v>-0.59188073547656717</v>
      </c>
      <c r="E48" s="191">
        <f t="shared" si="29"/>
        <v>1.2810776965391939</v>
      </c>
      <c r="F48" s="191">
        <f t="shared" si="29"/>
        <v>3.4691696269832266</v>
      </c>
      <c r="G48" s="191">
        <f t="shared" si="29"/>
        <v>5.1845613097848533</v>
      </c>
      <c r="H48" s="191">
        <f t="shared" si="29"/>
        <v>7.3726532402288871</v>
      </c>
      <c r="I48" s="191">
        <f t="shared" si="29"/>
        <v>9.5607451706729183</v>
      </c>
      <c r="J48" s="191">
        <f t="shared" si="29"/>
        <v>11.748837101116953</v>
      </c>
      <c r="K48" s="191">
        <f t="shared" si="29"/>
        <v>13.936929031560982</v>
      </c>
      <c r="L48" s="191">
        <f t="shared" si="29"/>
        <v>16.125020962005021</v>
      </c>
      <c r="M48" s="191">
        <f t="shared" si="29"/>
        <v>18.313112892449052</v>
      </c>
      <c r="N48" s="191">
        <f t="shared" si="29"/>
        <v>20.50120482289309</v>
      </c>
      <c r="O48" s="191">
        <f t="shared" si="29"/>
        <v>22.689296753337125</v>
      </c>
      <c r="P48" s="173"/>
      <c r="Q48" s="183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outlineLevel="1" x14ac:dyDescent="0.2">
      <c r="A49" s="6"/>
      <c r="B49" s="6"/>
      <c r="C49" s="184">
        <v>6</v>
      </c>
      <c r="D49" s="191">
        <f t="shared" ref="D49:O49" si="30">D38/-$C$29</f>
        <v>-0.71025688257188069</v>
      </c>
      <c r="E49" s="191">
        <f t="shared" si="30"/>
        <v>1.5372932358470324</v>
      </c>
      <c r="F49" s="191">
        <f t="shared" si="30"/>
        <v>4.1630035523798714</v>
      </c>
      <c r="G49" s="191">
        <f t="shared" si="30"/>
        <v>6.2214735717418241</v>
      </c>
      <c r="H49" s="191">
        <f t="shared" si="30"/>
        <v>8.8471838882746638</v>
      </c>
      <c r="I49" s="191">
        <f t="shared" si="30"/>
        <v>11.472894204807503</v>
      </c>
      <c r="J49" s="191">
        <f t="shared" si="30"/>
        <v>14.098604521340343</v>
      </c>
      <c r="K49" s="191">
        <f t="shared" si="30"/>
        <v>16.72431483787318</v>
      </c>
      <c r="L49" s="191">
        <f t="shared" si="30"/>
        <v>19.350025154406023</v>
      </c>
      <c r="M49" s="191">
        <f t="shared" si="30"/>
        <v>21.975735470938861</v>
      </c>
      <c r="N49" s="191">
        <f t="shared" si="30"/>
        <v>24.601445787471704</v>
      </c>
      <c r="O49" s="191">
        <f t="shared" si="30"/>
        <v>27.227156104004546</v>
      </c>
      <c r="P49" s="173"/>
      <c r="Q49" s="183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outlineLevel="1" x14ac:dyDescent="0.2">
      <c r="A50" s="6"/>
      <c r="B50" s="6"/>
      <c r="C50" s="184">
        <v>7</v>
      </c>
      <c r="D50" s="191">
        <f t="shared" ref="D50:O50" si="31">D39/-$C$29</f>
        <v>-0.8286330296671941</v>
      </c>
      <c r="E50" s="191">
        <f t="shared" si="31"/>
        <v>1.7935087751548711</v>
      </c>
      <c r="F50" s="191">
        <f t="shared" si="31"/>
        <v>4.8568374777765175</v>
      </c>
      <c r="G50" s="191">
        <f t="shared" si="31"/>
        <v>7.258385833698795</v>
      </c>
      <c r="H50" s="191">
        <f t="shared" si="31"/>
        <v>10.321714536320441</v>
      </c>
      <c r="I50" s="191">
        <f t="shared" si="31"/>
        <v>13.385043238942085</v>
      </c>
      <c r="J50" s="191">
        <f t="shared" si="31"/>
        <v>16.448371941563732</v>
      </c>
      <c r="K50" s="191">
        <f t="shared" si="31"/>
        <v>19.511700644185378</v>
      </c>
      <c r="L50" s="191">
        <f t="shared" si="31"/>
        <v>22.575029346807028</v>
      </c>
      <c r="M50" s="191">
        <f t="shared" si="31"/>
        <v>25.638358049428675</v>
      </c>
      <c r="N50" s="191">
        <f t="shared" si="31"/>
        <v>28.701686752050321</v>
      </c>
      <c r="O50" s="191">
        <f t="shared" si="31"/>
        <v>31.765015454671971</v>
      </c>
      <c r="P50" s="173"/>
      <c r="Q50" s="183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outlineLevel="1" x14ac:dyDescent="0.2">
      <c r="A51" s="6"/>
      <c r="B51" s="6"/>
      <c r="C51" s="184">
        <v>8</v>
      </c>
      <c r="D51" s="191">
        <f t="shared" ref="D51:O51" si="32">D40/-$C$29</f>
        <v>-0.94700917676250751</v>
      </c>
      <c r="E51" s="191">
        <f t="shared" si="32"/>
        <v>2.04972431446271</v>
      </c>
      <c r="F51" s="191">
        <f t="shared" si="32"/>
        <v>5.5506714031731619</v>
      </c>
      <c r="G51" s="191">
        <f t="shared" si="32"/>
        <v>8.2952980956557649</v>
      </c>
      <c r="H51" s="191">
        <f t="shared" si="32"/>
        <v>11.796245184366219</v>
      </c>
      <c r="I51" s="191">
        <f t="shared" si="32"/>
        <v>15.29719227307667</v>
      </c>
      <c r="J51" s="191">
        <f t="shared" si="32"/>
        <v>18.798139361787122</v>
      </c>
      <c r="K51" s="191">
        <f t="shared" si="32"/>
        <v>22.299086450497573</v>
      </c>
      <c r="L51" s="191">
        <f t="shared" si="32"/>
        <v>25.80003353920803</v>
      </c>
      <c r="M51" s="191">
        <f t="shared" si="32"/>
        <v>29.300980627918484</v>
      </c>
      <c r="N51" s="191">
        <f t="shared" si="32"/>
        <v>32.801927716628938</v>
      </c>
      <c r="O51" s="191">
        <f t="shared" si="32"/>
        <v>36.3028748053394</v>
      </c>
      <c r="P51" s="173"/>
      <c r="Q51" s="183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outlineLevel="1" x14ac:dyDescent="0.2">
      <c r="A52" s="6"/>
      <c r="B52" s="6"/>
      <c r="C52" s="184">
        <v>9</v>
      </c>
      <c r="D52" s="191">
        <f t="shared" ref="D52:O52" si="33">D41/-$C$29</f>
        <v>-1.065385323857821</v>
      </c>
      <c r="E52" s="191">
        <f t="shared" si="33"/>
        <v>2.3059398537705489</v>
      </c>
      <c r="F52" s="191">
        <f t="shared" si="33"/>
        <v>6.2445053285698071</v>
      </c>
      <c r="G52" s="191">
        <f t="shared" si="33"/>
        <v>9.3322103576127358</v>
      </c>
      <c r="H52" s="191">
        <f t="shared" si="33"/>
        <v>13.270775832411998</v>
      </c>
      <c r="I52" s="191">
        <f t="shared" si="33"/>
        <v>17.209341307211254</v>
      </c>
      <c r="J52" s="191">
        <f t="shared" si="33"/>
        <v>21.147906782010516</v>
      </c>
      <c r="K52" s="191">
        <f t="shared" si="33"/>
        <v>25.086472256809767</v>
      </c>
      <c r="L52" s="191">
        <f t="shared" si="33"/>
        <v>29.025037731609036</v>
      </c>
      <c r="M52" s="191">
        <f t="shared" si="33"/>
        <v>32.963603206408294</v>
      </c>
      <c r="N52" s="191">
        <f t="shared" si="33"/>
        <v>36.902168681207556</v>
      </c>
      <c r="O52" s="191">
        <f t="shared" si="33"/>
        <v>40.840734156006825</v>
      </c>
      <c r="P52" s="173"/>
      <c r="Q52" s="183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outlineLevel="1" x14ac:dyDescent="0.2">
      <c r="A53" s="6"/>
      <c r="B53" s="6"/>
      <c r="C53" s="184">
        <v>10</v>
      </c>
      <c r="D53" s="191">
        <f t="shared" ref="D53:O53" si="34">D42/-$C$29</f>
        <v>-1.1837614709531343</v>
      </c>
      <c r="E53" s="191">
        <f t="shared" si="34"/>
        <v>2.5621553930783878</v>
      </c>
      <c r="F53" s="191">
        <f t="shared" si="34"/>
        <v>6.9383392539664532</v>
      </c>
      <c r="G53" s="191">
        <f t="shared" si="34"/>
        <v>10.369122619569707</v>
      </c>
      <c r="H53" s="191">
        <f t="shared" si="34"/>
        <v>14.745306480457774</v>
      </c>
      <c r="I53" s="191">
        <f t="shared" si="34"/>
        <v>19.121490341345837</v>
      </c>
      <c r="J53" s="191">
        <f t="shared" si="34"/>
        <v>23.497674202233906</v>
      </c>
      <c r="K53" s="191">
        <f t="shared" si="34"/>
        <v>27.873858063121965</v>
      </c>
      <c r="L53" s="191">
        <f t="shared" si="34"/>
        <v>32.250041924010041</v>
      </c>
      <c r="M53" s="191">
        <f t="shared" si="34"/>
        <v>36.626225784898104</v>
      </c>
      <c r="N53" s="191">
        <f t="shared" si="34"/>
        <v>41.00240964578618</v>
      </c>
      <c r="O53" s="191">
        <f t="shared" si="34"/>
        <v>45.37859350667425</v>
      </c>
      <c r="P53" s="173"/>
      <c r="Q53" s="183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6"/>
      <c r="B54" s="6"/>
      <c r="C54" s="184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A55" s="6"/>
      <c r="B55" s="6"/>
      <c r="C55" s="18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">
      <c r="A56" s="6"/>
      <c r="B56" s="6"/>
      <c r="C56" s="18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">
      <c r="A57" s="6"/>
      <c r="B57" s="6"/>
      <c r="C57" s="18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">
      <c r="A58" s="6"/>
      <c r="B58" s="6"/>
      <c r="C58" s="18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6"/>
      <c r="B59" s="6"/>
      <c r="C59" s="18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6"/>
      <c r="B60" s="6"/>
      <c r="C60" s="18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6"/>
      <c r="B61" s="6"/>
      <c r="C61" s="18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6"/>
      <c r="B62" s="6"/>
      <c r="C62" s="184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6"/>
      <c r="B63" s="6"/>
      <c r="C63" s="18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6"/>
      <c r="B64" s="6"/>
      <c r="C64" s="18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6"/>
      <c r="B65" s="6"/>
      <c r="C65" s="18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6"/>
      <c r="B66" s="6"/>
      <c r="C66" s="18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6"/>
      <c r="B67" s="6"/>
      <c r="C67" s="18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6"/>
      <c r="B68" s="6"/>
      <c r="C68" s="18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6"/>
      <c r="B69" s="6"/>
      <c r="C69" s="18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6"/>
      <c r="B70" s="6"/>
      <c r="C70" s="18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">
      <c r="A71" s="6"/>
      <c r="B71" s="6"/>
      <c r="C71" s="18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6"/>
      <c r="B72" s="6"/>
      <c r="C72" s="184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6"/>
      <c r="B73" s="6"/>
      <c r="C73" s="18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">
      <c r="A74" s="6"/>
      <c r="B74" s="6"/>
      <c r="C74" s="18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">
      <c r="A75" s="6"/>
      <c r="B75" s="6"/>
      <c r="C75" s="18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">
      <c r="A76" s="6"/>
      <c r="B76" s="6"/>
      <c r="C76" s="18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6"/>
      <c r="B77" s="6"/>
      <c r="C77" s="18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6"/>
      <c r="B78" s="6"/>
      <c r="C78" s="18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6"/>
      <c r="B79" s="6"/>
      <c r="C79" s="18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6"/>
      <c r="B80" s="6"/>
      <c r="C80" s="18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6"/>
      <c r="B81" s="6"/>
      <c r="C81" s="18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6"/>
      <c r="B82" s="6"/>
      <c r="C82" s="18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6"/>
      <c r="B83" s="6"/>
      <c r="C83" s="18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6"/>
      <c r="B84" s="6"/>
      <c r="C84" s="18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6"/>
      <c r="B85" s="6"/>
      <c r="C85" s="18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6"/>
      <c r="B86" s="6"/>
      <c r="C86" s="184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6"/>
      <c r="B87" s="6"/>
      <c r="C87" s="184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6"/>
      <c r="B88" s="6"/>
      <c r="C88" s="184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6"/>
      <c r="B89" s="6"/>
      <c r="C89" s="184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6"/>
      <c r="B90" s="6"/>
      <c r="C90" s="184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6"/>
      <c r="B91" s="6"/>
      <c r="C91" s="184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6"/>
      <c r="B92" s="6"/>
      <c r="C92" s="184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6"/>
      <c r="B93" s="6"/>
      <c r="C93" s="18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6"/>
      <c r="B94" s="6"/>
      <c r="C94" s="184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6"/>
      <c r="B95" s="6"/>
      <c r="C95" s="18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6"/>
      <c r="B96" s="6"/>
      <c r="C96" s="184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6"/>
      <c r="B97" s="6"/>
      <c r="C97" s="18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6"/>
      <c r="B98" s="6"/>
      <c r="C98" s="184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6"/>
      <c r="B99" s="6"/>
      <c r="C99" s="18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6"/>
      <c r="B100" s="6"/>
      <c r="C100" s="184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6"/>
      <c r="B101" s="6"/>
      <c r="C101" s="18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6"/>
      <c r="B102" s="6"/>
      <c r="C102" s="184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6"/>
      <c r="B103" s="6"/>
      <c r="C103" s="18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6"/>
      <c r="B104" s="6"/>
      <c r="C104" s="18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6"/>
      <c r="B105" s="6"/>
      <c r="C105" s="184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6"/>
      <c r="B106" s="6"/>
      <c r="C106" s="18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6"/>
      <c r="B107" s="6"/>
      <c r="C107" s="18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6"/>
      <c r="B108" s="6"/>
      <c r="C108" s="18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6"/>
      <c r="B109" s="6"/>
      <c r="C109" s="18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6"/>
      <c r="B110" s="6"/>
      <c r="C110" s="184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6"/>
      <c r="B111" s="6"/>
      <c r="C111" s="184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6"/>
      <c r="B112" s="6"/>
      <c r="C112" s="184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6"/>
      <c r="B113" s="6"/>
      <c r="C113" s="184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6"/>
      <c r="B114" s="6"/>
      <c r="C114" s="18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6"/>
      <c r="B115" s="6"/>
      <c r="C115" s="18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6"/>
      <c r="B116" s="6"/>
      <c r="C116" s="184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6"/>
      <c r="B117" s="6"/>
      <c r="C117" s="18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6"/>
      <c r="B118" s="6"/>
      <c r="C118" s="184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6"/>
      <c r="B119" s="6"/>
      <c r="C119" s="18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6"/>
      <c r="B120" s="6"/>
      <c r="C120" s="18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6"/>
      <c r="B121" s="6"/>
      <c r="C121" s="18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6"/>
      <c r="B122" s="6"/>
      <c r="C122" s="18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6"/>
      <c r="B123" s="6"/>
      <c r="C123" s="18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6"/>
      <c r="B124" s="6"/>
      <c r="C124" s="18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6"/>
      <c r="B125" s="6"/>
      <c r="C125" s="18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6"/>
      <c r="B126" s="6"/>
      <c r="C126" s="18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6"/>
      <c r="B127" s="6"/>
      <c r="C127" s="184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6"/>
      <c r="B128" s="6"/>
      <c r="C128" s="18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6"/>
      <c r="B129" s="6"/>
      <c r="C129" s="184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6"/>
      <c r="B130" s="6"/>
      <c r="C130" s="184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6"/>
      <c r="B131" s="6"/>
      <c r="C131" s="184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6"/>
      <c r="B132" s="6"/>
      <c r="C132" s="184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6"/>
      <c r="B133" s="6"/>
      <c r="C133" s="184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6"/>
      <c r="B134" s="6"/>
      <c r="C134" s="184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6"/>
      <c r="B135" s="6"/>
      <c r="C135" s="18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6"/>
      <c r="B136" s="6"/>
      <c r="C136" s="18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6"/>
      <c r="B137" s="6"/>
      <c r="C137" s="18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6"/>
      <c r="B138" s="6"/>
      <c r="C138" s="18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6"/>
      <c r="B139" s="6"/>
      <c r="C139" s="18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6"/>
      <c r="B140" s="6"/>
      <c r="C140" s="18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6"/>
      <c r="B141" s="6"/>
      <c r="C141" s="18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6"/>
      <c r="B142" s="6"/>
      <c r="C142" s="184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6"/>
      <c r="B143" s="6"/>
      <c r="C143" s="18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6"/>
      <c r="B144" s="6"/>
      <c r="C144" s="184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6"/>
      <c r="B145" s="6"/>
      <c r="C145" s="18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6"/>
      <c r="B146" s="6"/>
      <c r="C146" s="184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6"/>
      <c r="B147" s="6"/>
      <c r="C147" s="18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6"/>
      <c r="B148" s="6"/>
      <c r="C148" s="184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6"/>
      <c r="B149" s="6"/>
      <c r="C149" s="184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6"/>
      <c r="B150" s="6"/>
      <c r="C150" s="184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6"/>
      <c r="B151" s="6"/>
      <c r="C151" s="184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6"/>
      <c r="B152" s="6"/>
      <c r="C152" s="184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6"/>
      <c r="B153" s="6"/>
      <c r="C153" s="184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6"/>
      <c r="B154" s="6"/>
      <c r="C154" s="184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6"/>
      <c r="B155" s="6"/>
      <c r="C155" s="18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6"/>
      <c r="B156" s="6"/>
      <c r="C156" s="18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6"/>
      <c r="B157" s="6"/>
      <c r="C157" s="184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6"/>
      <c r="B158" s="6"/>
      <c r="C158" s="184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6"/>
      <c r="B159" s="6"/>
      <c r="C159" s="18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6"/>
      <c r="B160" s="6"/>
      <c r="C160" s="184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6"/>
      <c r="B161" s="6"/>
      <c r="C161" s="18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6"/>
      <c r="B162" s="6"/>
      <c r="C162" s="18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6"/>
      <c r="B163" s="6"/>
      <c r="C163" s="18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6"/>
      <c r="B164" s="6"/>
      <c r="C164" s="184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6"/>
      <c r="B165" s="6"/>
      <c r="C165" s="18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6"/>
      <c r="B166" s="6"/>
      <c r="C166" s="184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6"/>
      <c r="B167" s="6"/>
      <c r="C167" s="18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6"/>
      <c r="B168" s="6"/>
      <c r="C168" s="184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6"/>
      <c r="B169" s="6"/>
      <c r="C169" s="18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6"/>
      <c r="B170" s="6"/>
      <c r="C170" s="184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6"/>
      <c r="B171" s="6"/>
      <c r="C171" s="184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6"/>
      <c r="B172" s="6"/>
      <c r="C172" s="184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6"/>
      <c r="B173" s="6"/>
      <c r="C173" s="184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6"/>
      <c r="B174" s="6"/>
      <c r="C174" s="184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6"/>
      <c r="B175" s="6"/>
      <c r="C175" s="184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6"/>
      <c r="B176" s="6"/>
      <c r="C176" s="184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6"/>
      <c r="B177" s="6"/>
      <c r="C177" s="184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6"/>
      <c r="B178" s="6"/>
      <c r="C178" s="184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6"/>
      <c r="B179" s="6"/>
      <c r="C179" s="184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6"/>
      <c r="B180" s="6"/>
      <c r="C180" s="184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6"/>
      <c r="B181" s="6"/>
      <c r="C181" s="18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6"/>
      <c r="B182" s="6"/>
      <c r="C182" s="184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6"/>
      <c r="B183" s="6"/>
      <c r="C183" s="18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6"/>
      <c r="B184" s="6"/>
      <c r="C184" s="184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6"/>
      <c r="B185" s="6"/>
      <c r="C185" s="18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6"/>
      <c r="B186" s="6"/>
      <c r="C186" s="184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6"/>
      <c r="B187" s="6"/>
      <c r="C187" s="18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6"/>
      <c r="B188" s="6"/>
      <c r="C188" s="184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6"/>
      <c r="B189" s="6"/>
      <c r="C189" s="18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6"/>
      <c r="B190" s="6"/>
      <c r="C190" s="184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6"/>
      <c r="B191" s="6"/>
      <c r="C191" s="18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6"/>
      <c r="B192" s="6"/>
      <c r="C192" s="184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6"/>
      <c r="B193" s="6"/>
      <c r="C193" s="184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6"/>
      <c r="B194" s="6"/>
      <c r="C194" s="184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6"/>
      <c r="B195" s="6"/>
      <c r="C195" s="184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6"/>
      <c r="B196" s="6"/>
      <c r="C196" s="184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6"/>
      <c r="B197" s="6"/>
      <c r="C197" s="184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6"/>
      <c r="B198" s="6"/>
      <c r="C198" s="184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6"/>
      <c r="B199" s="6"/>
      <c r="C199" s="184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6"/>
      <c r="B200" s="6"/>
      <c r="C200" s="184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6"/>
      <c r="B201" s="6"/>
      <c r="C201" s="184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6"/>
      <c r="B202" s="6"/>
      <c r="C202" s="184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6"/>
      <c r="B203" s="6"/>
      <c r="C203" s="18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6"/>
      <c r="B204" s="6"/>
      <c r="C204" s="184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6"/>
      <c r="B205" s="6"/>
      <c r="C205" s="18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6"/>
      <c r="B206" s="6"/>
      <c r="C206" s="184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6"/>
      <c r="B207" s="6"/>
      <c r="C207" s="18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6"/>
      <c r="B208" s="6"/>
      <c r="C208" s="184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6"/>
      <c r="B209" s="6"/>
      <c r="C209" s="18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6"/>
      <c r="B210" s="6"/>
      <c r="C210" s="184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6"/>
      <c r="B211" s="6"/>
      <c r="C211" s="18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6"/>
      <c r="B212" s="6"/>
      <c r="C212" s="184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6"/>
      <c r="B213" s="6"/>
      <c r="C213" s="18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6"/>
      <c r="B214" s="6"/>
      <c r="C214" s="184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6"/>
      <c r="B215" s="6"/>
      <c r="C215" s="184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6"/>
      <c r="B216" s="6"/>
      <c r="C216" s="184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6"/>
      <c r="B217" s="6"/>
      <c r="C217" s="184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6"/>
      <c r="B218" s="6"/>
      <c r="C218" s="184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6"/>
      <c r="B219" s="6"/>
      <c r="C219" s="184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6"/>
      <c r="B220" s="6"/>
      <c r="C220" s="184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6"/>
      <c r="B221" s="6"/>
      <c r="C221" s="184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6"/>
      <c r="B222" s="6"/>
      <c r="C222" s="184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6"/>
      <c r="B223" s="6"/>
      <c r="C223" s="184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6"/>
      <c r="B224" s="6"/>
      <c r="C224" s="184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6"/>
      <c r="B225" s="6"/>
      <c r="C225" s="18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6"/>
      <c r="B226" s="6"/>
      <c r="C226" s="184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6"/>
      <c r="B227" s="6"/>
      <c r="C227" s="18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6"/>
      <c r="B228" s="6"/>
      <c r="C228" s="184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6"/>
      <c r="B229" s="6"/>
      <c r="C229" s="18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6"/>
      <c r="B230" s="6"/>
      <c r="C230" s="184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6"/>
      <c r="B231" s="6"/>
      <c r="C231" s="18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6"/>
      <c r="B232" s="6"/>
      <c r="C232" s="184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6"/>
      <c r="B233" s="6"/>
      <c r="C233" s="18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6"/>
      <c r="B234" s="6"/>
      <c r="C234" s="184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6"/>
      <c r="B235" s="6"/>
      <c r="C235" s="18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6"/>
      <c r="B236" s="6"/>
      <c r="C236" s="184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6"/>
      <c r="B237" s="6"/>
      <c r="C237" s="184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6"/>
      <c r="B238" s="6"/>
      <c r="C238" s="184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6"/>
      <c r="B239" s="6"/>
      <c r="C239" s="184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6"/>
      <c r="B240" s="6"/>
      <c r="C240" s="184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6"/>
      <c r="B241" s="6"/>
      <c r="C241" s="184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6"/>
      <c r="B242" s="6"/>
      <c r="C242" s="184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6"/>
      <c r="B243" s="6"/>
      <c r="C243" s="184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6"/>
      <c r="B244" s="6"/>
      <c r="C244" s="184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6"/>
      <c r="B245" s="6"/>
      <c r="C245" s="184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6"/>
      <c r="B246" s="6"/>
      <c r="C246" s="184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18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184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18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184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18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184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18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184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18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184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18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184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184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184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184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184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184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184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184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184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184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184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18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184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18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184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18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184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18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184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18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184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18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184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184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184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184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184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184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184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184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184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184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184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18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184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18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184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18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184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18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184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18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184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18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184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184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184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184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184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184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184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184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184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184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184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184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184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184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184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184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184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184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184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184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184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184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184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184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184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184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184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184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184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184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184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184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184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184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184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184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184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184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184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184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184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184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184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184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184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184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184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184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184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184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184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184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184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184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184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184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184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184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184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184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184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184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184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184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184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184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184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184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184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184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184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184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184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184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184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184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184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184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184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184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184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184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184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184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184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184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184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184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184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184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184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184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184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184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184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184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184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184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184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184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184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184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184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184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184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184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184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184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184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184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184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184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184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184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184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184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184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184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184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184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184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184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184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184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184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184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184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184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184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184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184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184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184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184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184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184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184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184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184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184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184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184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184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184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184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184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184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184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184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184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184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184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184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184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184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184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184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184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184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184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184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184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184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184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184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184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184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184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184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184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184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184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184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184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184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184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184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184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184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184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184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184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184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184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184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184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184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184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184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184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184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184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184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184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184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184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184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184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184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184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184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184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184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184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184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184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184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184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184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184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184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184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184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184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184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184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184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184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184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184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184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184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184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184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184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184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184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184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184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184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184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184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184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184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184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184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184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184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184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184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184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184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184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184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184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184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184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184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184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184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184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184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184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184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184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184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184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184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184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184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184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184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184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184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184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184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184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184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184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184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184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184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184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184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184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184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184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184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184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184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184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184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184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184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184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184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184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184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184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184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184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184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184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184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184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184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184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184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184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184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184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184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184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184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184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184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184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184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184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184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184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184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184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184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184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184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18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184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184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184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184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184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184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184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184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184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184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184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184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184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184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184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184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184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184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184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184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184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184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184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184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184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184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184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184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184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18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184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184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184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184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184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184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184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184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184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184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184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184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184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184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184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184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184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184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184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184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184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184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184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184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184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184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184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184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184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184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184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184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184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184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184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184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184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184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184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184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184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184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184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184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184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184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184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184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184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184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184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184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184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184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184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184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184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184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184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184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184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184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184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184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184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184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184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184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184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184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184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184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184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184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184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184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184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184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184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184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184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184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184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184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184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184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184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184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184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184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184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184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184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184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184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184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184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184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184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184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184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184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184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184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184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184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184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184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184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184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184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184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184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184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184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184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184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184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184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184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184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184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184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184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184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184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184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184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184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184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184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184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184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184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184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184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184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184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184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184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184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184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184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184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184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184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184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184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184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184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184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184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184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184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184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184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184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184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184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184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184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184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184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184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184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184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184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184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184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184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184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184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184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184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184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184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184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184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184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184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184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184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184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184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184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184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184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184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184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184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184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184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184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184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184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184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184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184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184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184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184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184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184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184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184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184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184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184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184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184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184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184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184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184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184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184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184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184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184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184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184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184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184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184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184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184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184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184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184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184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184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184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184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184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184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184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184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184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184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184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184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184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184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184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184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184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184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184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184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184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184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184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184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184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184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184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184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184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184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184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184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184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184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184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184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184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184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184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184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184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184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184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184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184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184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184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184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184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184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184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184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184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184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184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184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184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184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184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184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184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184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184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184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184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184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184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184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184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184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184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184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184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184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184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184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184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184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184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184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184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184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184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184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184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184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184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184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184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184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184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184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184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184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184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184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184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184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184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184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184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184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184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184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184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184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184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184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184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184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184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184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184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184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184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184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184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184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184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184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conditionalFormatting sqref="A30:O30 R30:Z30 P30:Q53 A32:B32 R32:Z32 C32:C33 D32:O42 B43 C43:C44">
    <cfRule type="cellIs" dxfId="1" priority="1" operator="between">
      <formula>24</formula>
      <formula>18.01</formula>
    </cfRule>
    <cfRule type="cellIs" dxfId="0" priority="2" operator="between">
      <formula>18</formula>
      <formula>6</formula>
    </cfRule>
  </conditionalFormatting>
  <hyperlinks>
    <hyperlink ref="B5" r:id="rId1" xr:uid="{00000000-0004-0000-0400-000000000000}"/>
  </hyperlinks>
  <pageMargins left="0.25" right="0.25" top="0.75" bottom="0.75" header="0" footer="0"/>
  <pageSetup paperSize="9"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AC38"/>
  <sheetViews>
    <sheetView workbookViewId="0"/>
  </sheetViews>
  <sheetFormatPr baseColWidth="10" defaultColWidth="14.5" defaultRowHeight="15" customHeight="1" x14ac:dyDescent="0.2"/>
  <cols>
    <col min="4" max="4" width="16.5" customWidth="1"/>
    <col min="6" max="6" width="14.6640625" customWidth="1"/>
    <col min="15" max="16" width="17.6640625" customWidth="1"/>
    <col min="18" max="19" width="24" customWidth="1"/>
  </cols>
  <sheetData>
    <row r="2" spans="1:29" x14ac:dyDescent="0.2">
      <c r="A2" s="192"/>
      <c r="B2" s="242" t="s">
        <v>111</v>
      </c>
      <c r="C2" s="243"/>
      <c r="D2" s="192" t="s">
        <v>40</v>
      </c>
      <c r="E2" s="193"/>
      <c r="F2" s="192" t="s">
        <v>112</v>
      </c>
      <c r="G2" s="192" t="s">
        <v>113</v>
      </c>
      <c r="I2" s="194" t="s">
        <v>114</v>
      </c>
      <c r="J2" s="194" t="s">
        <v>115</v>
      </c>
      <c r="L2" s="194" t="s">
        <v>116</v>
      </c>
      <c r="M2" s="194" t="s">
        <v>117</v>
      </c>
      <c r="N2" s="193"/>
      <c r="O2" s="195" t="s">
        <v>118</v>
      </c>
      <c r="P2" s="195" t="s">
        <v>119</v>
      </c>
      <c r="Q2" s="193"/>
      <c r="R2" s="193" t="s">
        <v>120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29" x14ac:dyDescent="0.2">
      <c r="A3" s="196" t="s">
        <v>121</v>
      </c>
      <c r="B3" s="196" t="s">
        <v>122</v>
      </c>
      <c r="C3" s="196" t="s">
        <v>123</v>
      </c>
      <c r="D3" s="196"/>
      <c r="F3" s="196"/>
      <c r="G3" s="196"/>
      <c r="I3" s="197"/>
      <c r="J3" s="197"/>
      <c r="L3" s="197"/>
      <c r="M3" s="197"/>
      <c r="O3" s="198"/>
      <c r="P3" s="198"/>
    </row>
    <row r="4" spans="1:29" x14ac:dyDescent="0.2">
      <c r="A4" s="196" t="s">
        <v>124</v>
      </c>
      <c r="B4" s="196"/>
      <c r="C4" s="199">
        <v>100000</v>
      </c>
      <c r="D4" s="199">
        <v>500000</v>
      </c>
      <c r="F4" s="196">
        <v>300</v>
      </c>
      <c r="G4" s="196">
        <v>500</v>
      </c>
      <c r="I4" s="200">
        <v>15000</v>
      </c>
      <c r="J4" s="200">
        <v>30000</v>
      </c>
      <c r="L4" s="200">
        <v>15000</v>
      </c>
      <c r="M4" s="200">
        <v>30000</v>
      </c>
      <c r="O4" s="201">
        <v>25000</v>
      </c>
      <c r="P4" s="201">
        <v>60000</v>
      </c>
      <c r="R4" s="202">
        <v>50000</v>
      </c>
    </row>
    <row r="5" spans="1:29" x14ac:dyDescent="0.2">
      <c r="A5" s="196" t="s">
        <v>125</v>
      </c>
      <c r="B5" s="199">
        <v>100001</v>
      </c>
      <c r="C5" s="199">
        <v>200000</v>
      </c>
      <c r="D5" s="199">
        <v>600000</v>
      </c>
      <c r="F5" s="196">
        <v>350</v>
      </c>
      <c r="G5" s="196">
        <v>550</v>
      </c>
      <c r="I5" s="200">
        <v>15000</v>
      </c>
      <c r="J5" s="200">
        <v>30000</v>
      </c>
      <c r="L5" s="200">
        <v>15000</v>
      </c>
      <c r="M5" s="200">
        <v>30000</v>
      </c>
      <c r="O5" s="201">
        <v>25000</v>
      </c>
      <c r="P5" s="201">
        <v>60000</v>
      </c>
      <c r="R5" s="202">
        <v>60000</v>
      </c>
    </row>
    <row r="6" spans="1:29" x14ac:dyDescent="0.2">
      <c r="A6" s="196" t="s">
        <v>126</v>
      </c>
      <c r="B6" s="199">
        <v>200001</v>
      </c>
      <c r="C6" s="199">
        <v>500000</v>
      </c>
      <c r="D6" s="199">
        <v>700000</v>
      </c>
      <c r="F6" s="196">
        <v>400</v>
      </c>
      <c r="G6" s="196">
        <v>600</v>
      </c>
      <c r="I6" s="200">
        <v>20000</v>
      </c>
      <c r="J6" s="200">
        <v>35000</v>
      </c>
      <c r="L6" s="200">
        <v>20000</v>
      </c>
      <c r="M6" s="200">
        <v>40000</v>
      </c>
      <c r="O6" s="201">
        <v>30000</v>
      </c>
      <c r="P6" s="201">
        <v>70000</v>
      </c>
      <c r="R6" s="202">
        <v>75000</v>
      </c>
    </row>
    <row r="7" spans="1:29" x14ac:dyDescent="0.2">
      <c r="A7" s="196" t="s">
        <v>127</v>
      </c>
      <c r="B7" s="199">
        <v>500001</v>
      </c>
      <c r="C7" s="199">
        <v>1000000</v>
      </c>
      <c r="D7" s="199">
        <v>800000</v>
      </c>
      <c r="F7" s="196">
        <v>450</v>
      </c>
      <c r="G7" s="196">
        <v>650</v>
      </c>
      <c r="I7" s="200">
        <v>25000</v>
      </c>
      <c r="J7" s="200">
        <v>40000</v>
      </c>
      <c r="L7" s="200">
        <v>25000</v>
      </c>
      <c r="M7" s="200">
        <v>50000</v>
      </c>
      <c r="O7" s="201">
        <v>40000</v>
      </c>
      <c r="P7" s="201">
        <v>80000</v>
      </c>
      <c r="R7" s="202">
        <v>100000</v>
      </c>
    </row>
    <row r="8" spans="1:29" x14ac:dyDescent="0.2">
      <c r="A8" s="196" t="s">
        <v>128</v>
      </c>
      <c r="B8" s="199">
        <v>1000001</v>
      </c>
      <c r="C8" s="196"/>
      <c r="D8" s="199">
        <v>900000</v>
      </c>
      <c r="F8" s="196">
        <v>500</v>
      </c>
      <c r="G8" s="196">
        <v>700</v>
      </c>
      <c r="I8" s="200">
        <v>30000</v>
      </c>
      <c r="J8" s="200">
        <v>50000</v>
      </c>
      <c r="L8" s="200">
        <v>30000</v>
      </c>
      <c r="M8" s="200">
        <v>60000</v>
      </c>
      <c r="O8" s="201">
        <v>50000</v>
      </c>
      <c r="P8" s="201">
        <v>100000</v>
      </c>
      <c r="R8" s="202">
        <v>100000</v>
      </c>
    </row>
    <row r="9" spans="1:29" x14ac:dyDescent="0.2">
      <c r="A9" s="196" t="s">
        <v>129</v>
      </c>
      <c r="B9" s="196" t="s">
        <v>130</v>
      </c>
      <c r="C9" s="196"/>
      <c r="D9" s="199">
        <v>900000</v>
      </c>
      <c r="F9" s="196"/>
      <c r="G9" s="196"/>
      <c r="I9" s="197"/>
      <c r="J9" s="197"/>
      <c r="L9" s="197"/>
      <c r="M9" s="197"/>
      <c r="O9" s="198"/>
      <c r="P9" s="198"/>
    </row>
    <row r="10" spans="1:29" x14ac:dyDescent="0.2">
      <c r="A10" s="196" t="s">
        <v>32</v>
      </c>
      <c r="B10" s="196" t="s">
        <v>32</v>
      </c>
      <c r="C10" s="196"/>
      <c r="D10" s="199">
        <v>1100000</v>
      </c>
      <c r="F10" s="196">
        <v>550</v>
      </c>
      <c r="G10" s="196">
        <v>750</v>
      </c>
      <c r="I10" s="200">
        <v>40000</v>
      </c>
      <c r="J10" s="200">
        <v>60000</v>
      </c>
      <c r="L10" s="200">
        <v>40000</v>
      </c>
      <c r="M10" s="200">
        <v>70000</v>
      </c>
      <c r="O10" s="201">
        <v>60000</v>
      </c>
      <c r="P10" s="201">
        <v>120000</v>
      </c>
      <c r="R10" s="202">
        <v>100000</v>
      </c>
    </row>
    <row r="13" spans="1:29" x14ac:dyDescent="0.2">
      <c r="B13" s="203" t="s">
        <v>131</v>
      </c>
      <c r="C13" s="203" t="s">
        <v>132</v>
      </c>
    </row>
    <row r="14" spans="1:29" x14ac:dyDescent="0.2">
      <c r="B14" s="203" t="s">
        <v>133</v>
      </c>
      <c r="C14" s="203" t="s">
        <v>134</v>
      </c>
    </row>
    <row r="16" spans="1:29" x14ac:dyDescent="0.2">
      <c r="B16" s="203" t="s">
        <v>135</v>
      </c>
    </row>
    <row r="18" spans="2:10" x14ac:dyDescent="0.2">
      <c r="B18" s="203" t="s">
        <v>17</v>
      </c>
      <c r="D18" s="203" t="s">
        <v>32</v>
      </c>
      <c r="E18" s="203" t="s">
        <v>129</v>
      </c>
      <c r="F18" s="203" t="s">
        <v>128</v>
      </c>
      <c r="G18" s="203" t="s">
        <v>127</v>
      </c>
      <c r="H18" s="203" t="s">
        <v>126</v>
      </c>
      <c r="I18" s="203" t="s">
        <v>125</v>
      </c>
      <c r="J18" s="203" t="s">
        <v>124</v>
      </c>
    </row>
    <row r="19" spans="2:10" x14ac:dyDescent="0.2">
      <c r="F19" s="203" t="s">
        <v>136</v>
      </c>
      <c r="G19" s="203" t="s">
        <v>137</v>
      </c>
      <c r="H19" s="203" t="s">
        <v>138</v>
      </c>
      <c r="I19" s="203" t="s">
        <v>139</v>
      </c>
      <c r="J19" s="203" t="s">
        <v>140</v>
      </c>
    </row>
    <row r="20" spans="2:10" x14ac:dyDescent="0.2">
      <c r="B20" s="203" t="s">
        <v>89</v>
      </c>
    </row>
    <row r="21" spans="2:10" x14ac:dyDescent="0.2">
      <c r="B21" s="203" t="s">
        <v>141</v>
      </c>
      <c r="D21" s="202">
        <v>600000</v>
      </c>
      <c r="E21" s="202">
        <v>600000</v>
      </c>
      <c r="F21" s="202">
        <v>500000</v>
      </c>
      <c r="G21" s="202">
        <v>400000</v>
      </c>
      <c r="H21" s="202">
        <v>350000</v>
      </c>
      <c r="I21" s="202">
        <v>300000</v>
      </c>
      <c r="J21" s="202">
        <v>200000</v>
      </c>
    </row>
    <row r="22" spans="2:10" x14ac:dyDescent="0.2">
      <c r="B22" s="203" t="s">
        <v>142</v>
      </c>
      <c r="C22" s="204">
        <v>0.2</v>
      </c>
    </row>
    <row r="23" spans="2:10" x14ac:dyDescent="0.2">
      <c r="B23" s="203" t="s">
        <v>143</v>
      </c>
      <c r="D23" s="202">
        <v>2000000</v>
      </c>
      <c r="E23" s="202">
        <v>1800000</v>
      </c>
      <c r="F23" s="202">
        <v>1700000</v>
      </c>
      <c r="G23" s="202">
        <v>1500000</v>
      </c>
      <c r="H23" s="202">
        <v>1200000</v>
      </c>
      <c r="I23" s="202">
        <v>1000000</v>
      </c>
      <c r="J23" s="202">
        <v>900000</v>
      </c>
    </row>
    <row r="24" spans="2:10" x14ac:dyDescent="0.2">
      <c r="B24" s="203" t="s">
        <v>144</v>
      </c>
      <c r="C24" s="204">
        <v>0.05</v>
      </c>
    </row>
    <row r="25" spans="2:10" x14ac:dyDescent="0.2">
      <c r="B25" s="203" t="s">
        <v>145</v>
      </c>
      <c r="D25" s="202">
        <v>3000000</v>
      </c>
      <c r="E25" s="202">
        <v>2500000</v>
      </c>
      <c r="F25" s="202">
        <v>2000000</v>
      </c>
      <c r="G25" s="202">
        <v>2000000</v>
      </c>
      <c r="H25" s="202">
        <v>1600000</v>
      </c>
      <c r="I25" s="202">
        <v>1500000</v>
      </c>
      <c r="J25" s="202">
        <v>1200000</v>
      </c>
    </row>
    <row r="27" spans="2:10" x14ac:dyDescent="0.2">
      <c r="B27" s="203" t="s">
        <v>146</v>
      </c>
    </row>
    <row r="28" spans="2:10" x14ac:dyDescent="0.2">
      <c r="B28" s="203" t="s">
        <v>147</v>
      </c>
    </row>
    <row r="29" spans="2:10" x14ac:dyDescent="0.2">
      <c r="B29" s="203" t="s">
        <v>148</v>
      </c>
    </row>
    <row r="30" spans="2:10" x14ac:dyDescent="0.2">
      <c r="B30" s="203" t="s">
        <v>37</v>
      </c>
      <c r="C30" s="203" t="s">
        <v>38</v>
      </c>
    </row>
    <row r="31" spans="2:10" x14ac:dyDescent="0.2">
      <c r="B31" s="203" t="s">
        <v>149</v>
      </c>
    </row>
    <row r="33" spans="2:10" x14ac:dyDescent="0.2">
      <c r="B33" s="203" t="s">
        <v>38</v>
      </c>
      <c r="D33" s="203" t="s">
        <v>32</v>
      </c>
      <c r="E33" s="203" t="s">
        <v>129</v>
      </c>
      <c r="F33" s="203" t="s">
        <v>128</v>
      </c>
      <c r="G33" s="203" t="s">
        <v>127</v>
      </c>
      <c r="H33" s="203" t="s">
        <v>126</v>
      </c>
      <c r="I33" s="203" t="s">
        <v>125</v>
      </c>
      <c r="J33" s="203" t="s">
        <v>124</v>
      </c>
    </row>
    <row r="34" spans="2:10" x14ac:dyDescent="0.2">
      <c r="B34" s="203" t="s">
        <v>147</v>
      </c>
    </row>
    <row r="35" spans="2:10" x14ac:dyDescent="0.2">
      <c r="B35" s="203" t="s">
        <v>150</v>
      </c>
    </row>
    <row r="36" spans="2:10" x14ac:dyDescent="0.2">
      <c r="B36" s="203" t="s">
        <v>146</v>
      </c>
    </row>
    <row r="37" spans="2:10" x14ac:dyDescent="0.2">
      <c r="B37" s="203" t="s">
        <v>37</v>
      </c>
      <c r="C37" s="203" t="s">
        <v>38</v>
      </c>
    </row>
    <row r="38" spans="2:10" x14ac:dyDescent="0.2">
      <c r="B38" s="203" t="s">
        <v>149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outlinePr summaryBelow="0"/>
    <pageSetUpPr fitToPage="1"/>
  </sheetPr>
  <dimension ref="A1:AA100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4.5" defaultRowHeight="15" customHeight="1" outlineLevelRow="1" outlineLevelCol="1" x14ac:dyDescent="0.2"/>
  <cols>
    <col min="1" max="1" width="4.6640625" customWidth="1"/>
    <col min="2" max="2" width="45" customWidth="1"/>
    <col min="3" max="3" width="14" customWidth="1"/>
    <col min="4" max="27" width="14.83203125" customWidth="1" outlineLevel="1"/>
  </cols>
  <sheetData>
    <row r="1" spans="1:27" x14ac:dyDescent="0.2">
      <c r="A1" s="6"/>
      <c r="B1" s="102"/>
      <c r="C1" s="141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x14ac:dyDescent="0.2">
      <c r="A2" s="6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27" ht="50.25" customHeight="1" x14ac:dyDescent="0.2">
      <c r="A3" s="6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 ht="22.5" customHeight="1" x14ac:dyDescent="0.2">
      <c r="A4" s="6"/>
      <c r="B4" s="105" t="s">
        <v>56</v>
      </c>
      <c r="C4" s="141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22.5" customHeight="1" x14ac:dyDescent="0.2">
      <c r="A5" s="6"/>
      <c r="B5" s="106" t="s">
        <v>78</v>
      </c>
      <c r="C5" s="141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20.25" customHeight="1" x14ac:dyDescent="0.2">
      <c r="A6" s="6"/>
      <c r="B6" s="205" t="s">
        <v>100</v>
      </c>
      <c r="C6" s="206"/>
      <c r="D6" s="207">
        <v>1</v>
      </c>
      <c r="E6" s="207">
        <v>2</v>
      </c>
      <c r="F6" s="207">
        <v>3</v>
      </c>
      <c r="G6" s="207">
        <v>4</v>
      </c>
      <c r="H6" s="207">
        <v>5</v>
      </c>
      <c r="I6" s="207">
        <v>6</v>
      </c>
      <c r="J6" s="207">
        <v>7</v>
      </c>
      <c r="K6" s="207">
        <v>8</v>
      </c>
      <c r="L6" s="207">
        <v>9</v>
      </c>
      <c r="M6" s="207">
        <v>10</v>
      </c>
      <c r="N6" s="207">
        <v>11</v>
      </c>
      <c r="O6" s="207">
        <v>12</v>
      </c>
      <c r="P6" s="207">
        <v>13</v>
      </c>
      <c r="Q6" s="207">
        <v>14</v>
      </c>
      <c r="R6" s="207">
        <v>15</v>
      </c>
      <c r="S6" s="207">
        <v>16</v>
      </c>
      <c r="T6" s="207">
        <v>17</v>
      </c>
      <c r="U6" s="207">
        <v>18</v>
      </c>
      <c r="V6" s="207">
        <v>19</v>
      </c>
      <c r="W6" s="207">
        <v>20</v>
      </c>
      <c r="X6" s="207">
        <v>21</v>
      </c>
      <c r="Y6" s="207">
        <v>22</v>
      </c>
      <c r="Z6" s="207">
        <v>23</v>
      </c>
      <c r="AA6" s="207">
        <v>24</v>
      </c>
    </row>
    <row r="7" spans="1:27" ht="20.25" customHeight="1" outlineLevel="1" x14ac:dyDescent="0.2">
      <c r="A7" s="6"/>
      <c r="B7" s="105"/>
      <c r="C7" s="208"/>
      <c r="D7" s="209"/>
      <c r="E7" s="209"/>
      <c r="F7" s="209"/>
      <c r="G7" s="210"/>
      <c r="H7" s="210"/>
      <c r="I7" s="210"/>
      <c r="J7" s="210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</row>
    <row r="8" spans="1:27" ht="20.25" customHeight="1" outlineLevel="1" x14ac:dyDescent="0.2">
      <c r="A8" s="6"/>
      <c r="B8" s="102" t="s">
        <v>81</v>
      </c>
      <c r="C8" s="141"/>
      <c r="D8" s="111">
        <f>ИНВЕСТИЦИИ!F72/ИНВЕСТИЦИИ!F47/D9</f>
        <v>15</v>
      </c>
      <c r="E8" s="111">
        <f>IF(ИНВЕСТИЦИИ!$F$57="Клуб 200 - 400 кв.м",IF(D17&gt;1500000,D8,(D8+E22/ИНВЕСТИЦИИ!$F$47/E9)),(D8+E22/ИНВЕСТИЦИИ!$F$47/E9))</f>
        <v>20</v>
      </c>
      <c r="F8" s="111">
        <f>IF(ИНВЕСТИЦИИ!$F$57="Клуб 200 - 400 кв.м",IF(E17&gt;1500000,E8,(E8+F22/ИНВЕСТИЦИИ!$F$47/F9)),(E8+F22/ИНВЕСТИЦИИ!$F$47/F9))</f>
        <v>25</v>
      </c>
      <c r="G8" s="111">
        <f>IF(ИНВЕСТИЦИИ!$F$57="Клуб 200 - 400 кв.м",IF(F17&gt;1500000,F8,(F8+G22/ИНВЕСТИЦИИ!$F$47/G9)),(F8+G22/ИНВЕСТИЦИИ!$F$47/G9))</f>
        <v>30</v>
      </c>
      <c r="H8" s="111">
        <f>IF(ИНВЕСТИЦИИ!$F$57="Клуб 200 - 400 кв.м",IF(G17&gt;1500000,G8,(G8+H22/ИНВЕСТИЦИИ!$F$47/H9)),(G8+H22/ИНВЕСТИЦИИ!$F$47/H9))</f>
        <v>35</v>
      </c>
      <c r="I8" s="111">
        <f>IF(ИНВЕСТИЦИИ!$F$57="Клуб 200 - 400 кв.м",IF(H17&gt;1500000,H8,(H8+I22/ИНВЕСТИЦИИ!$F$47/I9)),(H8+I22/ИНВЕСТИЦИИ!$F$47/I9))</f>
        <v>40</v>
      </c>
      <c r="J8" s="111">
        <f>IF(ИНВЕСТИЦИИ!$F$57="Клуб 200 - 400 кв.м",IF(I17&gt;1500000,I8,(I8+J22/ИНВЕСТИЦИИ!$F$47/J9)),(I8+J22/ИНВЕСТИЦИИ!$F$47/J9))</f>
        <v>45</v>
      </c>
      <c r="K8" s="111">
        <f>IF(ИНВЕСТИЦИИ!$F$57="Клуб 200 - 400 кв.м",IF(J17&gt;1500000,J8,(J8+K22/ИНВЕСТИЦИИ!$F$47/K9)),(J8+K22/ИНВЕСТИЦИИ!$F$47/K9))</f>
        <v>50</v>
      </c>
      <c r="L8" s="111">
        <f>IF(ИНВЕСТИЦИИ!$F$57="Клуб 200 - 400 кв.м",IF(K17&gt;1500000,K8,(K8+L22/ИНВЕСТИЦИИ!$F$47/L9)),(K8+L22/ИНВЕСТИЦИИ!$F$47/L9))</f>
        <v>55</v>
      </c>
      <c r="M8" s="111">
        <f>IF(ИНВЕСТИЦИИ!$F$57="Клуб 200 - 400 кв.м",IF(L17&gt;1500000,L8,(L8+M22/ИНВЕСТИЦИИ!$F$47/M9)),(L8+M22/ИНВЕСТИЦИИ!$F$47/M9))</f>
        <v>60</v>
      </c>
      <c r="N8" s="111">
        <f>IF(ИНВЕСТИЦИИ!$F$57="Клуб 200 - 400 кв.м",IF(M17&gt;1500000,M8,(M8+N22/ИНВЕСТИЦИИ!$F$47/N9)),(M8+N22/ИНВЕСТИЦИИ!$F$47/N9))</f>
        <v>65</v>
      </c>
      <c r="O8" s="111">
        <f>IF(ИНВЕСТИЦИИ!$F$57="Клуб 200 - 400 кв.м",IF(N17&gt;1500000,N8,(N8+O22/ИНВЕСТИЦИИ!$F$47/O9)),(N8+O22/ИНВЕСТИЦИИ!$F$47/O9))</f>
        <v>70</v>
      </c>
      <c r="P8" s="111">
        <f>IF(ИНВЕСТИЦИИ!$F$57="Клуб 200 - 400 кв.м",IF(O17&gt;1500000,O8,(O8+P22/ИНВЕСТИЦИИ!$F$47/P9)),(O8+P22/ИНВЕСТИЦИИ!$F$47/P9))</f>
        <v>75</v>
      </c>
      <c r="Q8" s="111">
        <f>IF(ИНВЕСТИЦИИ!$F$57="Клуб 200 - 400 кв.м",IF(P17&gt;1500000,P8,(P8+Q22/ИНВЕСТИЦИИ!$F$47/Q9)),(P8+Q22/ИНВЕСТИЦИИ!$F$47/Q9))</f>
        <v>80</v>
      </c>
      <c r="R8" s="111">
        <f>IF(ИНВЕСТИЦИИ!$F$57="Клуб 200 - 400 кв.м",IF(Q17&gt;1500000,Q8,(Q8+R22/ИНВЕСТИЦИИ!$F$47/R9)),(Q8+R22/ИНВЕСТИЦИИ!$F$47/R9))</f>
        <v>85</v>
      </c>
      <c r="S8" s="111">
        <f>IF(ИНВЕСТИЦИИ!$F$57="Клуб 200 - 400 кв.м",IF(R17&gt;1500000,R8,(R8+S22/ИНВЕСТИЦИИ!$F$47/S9)),(R8+S22/ИНВЕСТИЦИИ!$F$47/S9))</f>
        <v>90</v>
      </c>
      <c r="T8" s="111">
        <f>IF(ИНВЕСТИЦИИ!$F$57="Клуб 200 - 400 кв.м",IF(S17&gt;1500000,S8,(S8+T22/ИНВЕСТИЦИИ!$F$47/T9)),(S8+T22/ИНВЕСТИЦИИ!$F$47/T9))</f>
        <v>95</v>
      </c>
      <c r="U8" s="111">
        <f>IF(ИНВЕСТИЦИИ!$F$57="Клуб 200 - 400 кв.м",IF(T17&gt;1500000,T8,(T8+U22/ИНВЕСТИЦИИ!$F$47/U9)),(T8+U22/ИНВЕСТИЦИИ!$F$47/U9))</f>
        <v>100</v>
      </c>
      <c r="V8" s="111">
        <f>IF(ИНВЕСТИЦИИ!$F$57="Клуб 200 - 400 кв.м",IF(U17&gt;1500000,U8,(U8+V22/ИНВЕСТИЦИИ!$F$47/V9)),(U8+V22/ИНВЕСТИЦИИ!$F$47/V9))</f>
        <v>105</v>
      </c>
      <c r="W8" s="111">
        <f>IF(ИНВЕСТИЦИИ!$F$57="Клуб 200 - 400 кв.м",IF(V17&gt;1500000,V8,(V8+W22/ИНВЕСТИЦИИ!$F$47/W9)),(V8+W22/ИНВЕСТИЦИИ!$F$47/W9))</f>
        <v>110</v>
      </c>
      <c r="X8" s="111">
        <f>IF(ИНВЕСТИЦИИ!$F$57="Клуб 200 - 400 кв.м",IF(W17&gt;1500000,W8,(W8+X22/ИНВЕСТИЦИИ!$F$47/X9)),(W8+X22/ИНВЕСТИЦИИ!$F$47/X9))</f>
        <v>115</v>
      </c>
      <c r="Y8" s="111">
        <f>IF(ИНВЕСТИЦИИ!$F$57="Клуб 200 - 400 кв.м",IF(X17&gt;1500000,X8,(X8+Y22/ИНВЕСТИЦИИ!$F$47/Y9)),(X8+Y22/ИНВЕСТИЦИИ!$F$47/Y9))</f>
        <v>120</v>
      </c>
      <c r="Z8" s="111">
        <f>IF(ИНВЕСТИЦИИ!$F$57="Клуб 200 - 400 кв.м",IF(Y17&gt;1500000,Y8,(Y8+Z22/ИНВЕСТИЦИИ!$F$47/Z9)),(Y8+Z22/ИНВЕСТИЦИИ!$F$47/Z9))</f>
        <v>125</v>
      </c>
      <c r="AA8" s="111">
        <f>IF(ИНВЕСТИЦИИ!$F$57="Клуб 200 - 400 кв.м",IF(Z17&gt;1500000,Z8,(Z8+AA22/ИНВЕСТИЦИИ!$F$47/AA9)),(Z8+AA22/ИНВЕСТИЦИИ!$F$47/AA9))</f>
        <v>130</v>
      </c>
    </row>
    <row r="9" spans="1:27" ht="20.25" customHeight="1" outlineLevel="1" x14ac:dyDescent="0.2">
      <c r="A9" s="6"/>
      <c r="B9" s="102" t="s">
        <v>82</v>
      </c>
      <c r="C9" s="141"/>
      <c r="D9" s="111">
        <f>ИНВЕСТИЦИИ!$F$42</f>
        <v>8</v>
      </c>
      <c r="E9" s="111">
        <f>ИНВЕСТИЦИИ!$F$42</f>
        <v>8</v>
      </c>
      <c r="F9" s="111">
        <f>ИНВЕСТИЦИИ!$F$42</f>
        <v>8</v>
      </c>
      <c r="G9" s="111">
        <f>ИНВЕСТИЦИИ!$F$42</f>
        <v>8</v>
      </c>
      <c r="H9" s="111">
        <f>ИНВЕСТИЦИИ!$F$42</f>
        <v>8</v>
      </c>
      <c r="I9" s="111">
        <f>ИНВЕСТИЦИИ!$F$42</f>
        <v>8</v>
      </c>
      <c r="J9" s="111">
        <f>ИНВЕСТИЦИИ!$F$42</f>
        <v>8</v>
      </c>
      <c r="K9" s="111">
        <f>ИНВЕСТИЦИИ!$F$42</f>
        <v>8</v>
      </c>
      <c r="L9" s="111">
        <f>ИНВЕСТИЦИИ!$F$42</f>
        <v>8</v>
      </c>
      <c r="M9" s="111">
        <f>ИНВЕСТИЦИИ!$F$42</f>
        <v>8</v>
      </c>
      <c r="N9" s="111">
        <f>ИНВЕСТИЦИИ!$F$42</f>
        <v>8</v>
      </c>
      <c r="O9" s="111">
        <f>ИНВЕСТИЦИИ!$F$42</f>
        <v>8</v>
      </c>
      <c r="P9" s="111">
        <f>ИНВЕСТИЦИИ!$F$42</f>
        <v>8</v>
      </c>
      <c r="Q9" s="111">
        <f>ИНВЕСТИЦИИ!$F$42</f>
        <v>8</v>
      </c>
      <c r="R9" s="111">
        <f>ИНВЕСТИЦИИ!$F$42</f>
        <v>8</v>
      </c>
      <c r="S9" s="111">
        <f>ИНВЕСТИЦИИ!$F$42</f>
        <v>8</v>
      </c>
      <c r="T9" s="111">
        <f>ИНВЕСТИЦИИ!$F$42</f>
        <v>8</v>
      </c>
      <c r="U9" s="111">
        <f>ИНВЕСТИЦИИ!$F$42</f>
        <v>8</v>
      </c>
      <c r="V9" s="111">
        <f>ИНВЕСТИЦИИ!$F$42</f>
        <v>8</v>
      </c>
      <c r="W9" s="111">
        <f>ИНВЕСТИЦИИ!$F$42</f>
        <v>8</v>
      </c>
      <c r="X9" s="111">
        <f>ИНВЕСТИЦИИ!$F$42</f>
        <v>8</v>
      </c>
      <c r="Y9" s="111">
        <f>ИНВЕСТИЦИИ!$F$42</f>
        <v>8</v>
      </c>
      <c r="Z9" s="111">
        <f>ИНВЕСТИЦИИ!$F$42</f>
        <v>8</v>
      </c>
      <c r="AA9" s="111">
        <f>ИНВЕСТИЦИИ!$F$42</f>
        <v>8</v>
      </c>
    </row>
    <row r="10" spans="1:27" ht="20.25" customHeight="1" outlineLevel="1" x14ac:dyDescent="0.2">
      <c r="A10" s="6"/>
      <c r="B10" s="115" t="s">
        <v>83</v>
      </c>
      <c r="C10" s="154"/>
      <c r="D10" s="155">
        <f t="shared" ref="D10:AA10" si="0">+D9*D8</f>
        <v>120</v>
      </c>
      <c r="E10" s="155">
        <f t="shared" si="0"/>
        <v>160</v>
      </c>
      <c r="F10" s="155">
        <f t="shared" si="0"/>
        <v>200</v>
      </c>
      <c r="G10" s="155">
        <f t="shared" si="0"/>
        <v>240</v>
      </c>
      <c r="H10" s="155">
        <f t="shared" si="0"/>
        <v>280</v>
      </c>
      <c r="I10" s="155">
        <f t="shared" si="0"/>
        <v>320</v>
      </c>
      <c r="J10" s="155">
        <f t="shared" si="0"/>
        <v>360</v>
      </c>
      <c r="K10" s="155">
        <f t="shared" si="0"/>
        <v>400</v>
      </c>
      <c r="L10" s="155">
        <f t="shared" si="0"/>
        <v>440</v>
      </c>
      <c r="M10" s="155">
        <f t="shared" si="0"/>
        <v>480</v>
      </c>
      <c r="N10" s="155">
        <f t="shared" si="0"/>
        <v>520</v>
      </c>
      <c r="O10" s="155">
        <f t="shared" si="0"/>
        <v>560</v>
      </c>
      <c r="P10" s="155">
        <f t="shared" si="0"/>
        <v>600</v>
      </c>
      <c r="Q10" s="155">
        <f t="shared" si="0"/>
        <v>640</v>
      </c>
      <c r="R10" s="155">
        <f t="shared" si="0"/>
        <v>680</v>
      </c>
      <c r="S10" s="155">
        <f t="shared" si="0"/>
        <v>720</v>
      </c>
      <c r="T10" s="155">
        <f t="shared" si="0"/>
        <v>760</v>
      </c>
      <c r="U10" s="155">
        <f t="shared" si="0"/>
        <v>800</v>
      </c>
      <c r="V10" s="155">
        <f t="shared" si="0"/>
        <v>840</v>
      </c>
      <c r="W10" s="155">
        <f t="shared" si="0"/>
        <v>880</v>
      </c>
      <c r="X10" s="155">
        <f t="shared" si="0"/>
        <v>920</v>
      </c>
      <c r="Y10" s="155">
        <f t="shared" si="0"/>
        <v>960</v>
      </c>
      <c r="Z10" s="155">
        <f t="shared" si="0"/>
        <v>1000</v>
      </c>
      <c r="AA10" s="155">
        <f t="shared" si="0"/>
        <v>1040</v>
      </c>
    </row>
    <row r="11" spans="1:27" ht="20.25" customHeight="1" outlineLevel="1" x14ac:dyDescent="0.2">
      <c r="A11" s="6"/>
      <c r="B11" s="114" t="s">
        <v>84</v>
      </c>
      <c r="C11" s="141"/>
      <c r="D11" s="157">
        <f t="shared" ref="D11:AA11" si="1">+D10-C10</f>
        <v>120</v>
      </c>
      <c r="E11" s="157">
        <f t="shared" si="1"/>
        <v>40</v>
      </c>
      <c r="F11" s="157">
        <f t="shared" si="1"/>
        <v>40</v>
      </c>
      <c r="G11" s="157">
        <f t="shared" si="1"/>
        <v>40</v>
      </c>
      <c r="H11" s="157">
        <f t="shared" si="1"/>
        <v>40</v>
      </c>
      <c r="I11" s="157">
        <f t="shared" si="1"/>
        <v>40</v>
      </c>
      <c r="J11" s="157">
        <f t="shared" si="1"/>
        <v>40</v>
      </c>
      <c r="K11" s="157">
        <f t="shared" si="1"/>
        <v>40</v>
      </c>
      <c r="L11" s="157">
        <f t="shared" si="1"/>
        <v>40</v>
      </c>
      <c r="M11" s="157">
        <f t="shared" si="1"/>
        <v>40</v>
      </c>
      <c r="N11" s="157">
        <f t="shared" si="1"/>
        <v>40</v>
      </c>
      <c r="O11" s="157">
        <f t="shared" si="1"/>
        <v>40</v>
      </c>
      <c r="P11" s="157">
        <f t="shared" si="1"/>
        <v>40</v>
      </c>
      <c r="Q11" s="157">
        <f t="shared" si="1"/>
        <v>40</v>
      </c>
      <c r="R11" s="157">
        <f t="shared" si="1"/>
        <v>40</v>
      </c>
      <c r="S11" s="157">
        <f t="shared" si="1"/>
        <v>40</v>
      </c>
      <c r="T11" s="157">
        <f t="shared" si="1"/>
        <v>40</v>
      </c>
      <c r="U11" s="157">
        <f t="shared" si="1"/>
        <v>40</v>
      </c>
      <c r="V11" s="157">
        <f t="shared" si="1"/>
        <v>40</v>
      </c>
      <c r="W11" s="157">
        <f t="shared" si="1"/>
        <v>40</v>
      </c>
      <c r="X11" s="157">
        <f t="shared" si="1"/>
        <v>40</v>
      </c>
      <c r="Y11" s="157">
        <f t="shared" si="1"/>
        <v>40</v>
      </c>
      <c r="Z11" s="157">
        <f t="shared" si="1"/>
        <v>40</v>
      </c>
      <c r="AA11" s="157">
        <f t="shared" si="1"/>
        <v>40</v>
      </c>
    </row>
    <row r="12" spans="1:27" ht="20.25" customHeight="1" outlineLevel="1" x14ac:dyDescent="0.2">
      <c r="A12" s="6"/>
      <c r="B12" s="102" t="s">
        <v>85</v>
      </c>
      <c r="C12" s="141"/>
      <c r="D12" s="111">
        <v>2</v>
      </c>
      <c r="E12" s="158">
        <f t="shared" ref="E12:AA12" si="2">+D12</f>
        <v>2</v>
      </c>
      <c r="F12" s="158">
        <f t="shared" si="2"/>
        <v>2</v>
      </c>
      <c r="G12" s="158">
        <f t="shared" si="2"/>
        <v>2</v>
      </c>
      <c r="H12" s="158">
        <f t="shared" si="2"/>
        <v>2</v>
      </c>
      <c r="I12" s="158">
        <f t="shared" si="2"/>
        <v>2</v>
      </c>
      <c r="J12" s="158">
        <f t="shared" si="2"/>
        <v>2</v>
      </c>
      <c r="K12" s="158">
        <f t="shared" si="2"/>
        <v>2</v>
      </c>
      <c r="L12" s="158">
        <f t="shared" si="2"/>
        <v>2</v>
      </c>
      <c r="M12" s="158">
        <f t="shared" si="2"/>
        <v>2</v>
      </c>
      <c r="N12" s="158">
        <f t="shared" si="2"/>
        <v>2</v>
      </c>
      <c r="O12" s="158">
        <f t="shared" si="2"/>
        <v>2</v>
      </c>
      <c r="P12" s="158">
        <f t="shared" si="2"/>
        <v>2</v>
      </c>
      <c r="Q12" s="158">
        <f t="shared" si="2"/>
        <v>2</v>
      </c>
      <c r="R12" s="158">
        <f t="shared" si="2"/>
        <v>2</v>
      </c>
      <c r="S12" s="158">
        <f t="shared" si="2"/>
        <v>2</v>
      </c>
      <c r="T12" s="158">
        <f t="shared" si="2"/>
        <v>2</v>
      </c>
      <c r="U12" s="158">
        <f t="shared" si="2"/>
        <v>2</v>
      </c>
      <c r="V12" s="158">
        <f t="shared" si="2"/>
        <v>2</v>
      </c>
      <c r="W12" s="158">
        <f t="shared" si="2"/>
        <v>2</v>
      </c>
      <c r="X12" s="158">
        <f t="shared" si="2"/>
        <v>2</v>
      </c>
      <c r="Y12" s="158">
        <f t="shared" si="2"/>
        <v>2</v>
      </c>
      <c r="Z12" s="158">
        <f t="shared" si="2"/>
        <v>2</v>
      </c>
      <c r="AA12" s="158">
        <f t="shared" si="2"/>
        <v>2</v>
      </c>
    </row>
    <row r="13" spans="1:27" ht="20.25" customHeight="1" outlineLevel="1" x14ac:dyDescent="0.2">
      <c r="A13" s="6"/>
      <c r="B13" s="102" t="s">
        <v>67</v>
      </c>
      <c r="C13" s="141"/>
      <c r="D13" s="158">
        <f>ИНВЕСТИЦИИ!$F$51</f>
        <v>8</v>
      </c>
      <c r="E13" s="158">
        <f t="shared" ref="E13:AA13" si="3">+D13</f>
        <v>8</v>
      </c>
      <c r="F13" s="158">
        <f t="shared" si="3"/>
        <v>8</v>
      </c>
      <c r="G13" s="158">
        <f t="shared" si="3"/>
        <v>8</v>
      </c>
      <c r="H13" s="158">
        <f t="shared" si="3"/>
        <v>8</v>
      </c>
      <c r="I13" s="158">
        <f t="shared" si="3"/>
        <v>8</v>
      </c>
      <c r="J13" s="158">
        <f t="shared" si="3"/>
        <v>8</v>
      </c>
      <c r="K13" s="158">
        <f t="shared" si="3"/>
        <v>8</v>
      </c>
      <c r="L13" s="158">
        <f t="shared" si="3"/>
        <v>8</v>
      </c>
      <c r="M13" s="158">
        <f t="shared" si="3"/>
        <v>8</v>
      </c>
      <c r="N13" s="158">
        <f t="shared" si="3"/>
        <v>8</v>
      </c>
      <c r="O13" s="158">
        <f t="shared" si="3"/>
        <v>8</v>
      </c>
      <c r="P13" s="158">
        <f t="shared" si="3"/>
        <v>8</v>
      </c>
      <c r="Q13" s="158">
        <f t="shared" si="3"/>
        <v>8</v>
      </c>
      <c r="R13" s="158">
        <f t="shared" si="3"/>
        <v>8</v>
      </c>
      <c r="S13" s="158">
        <f t="shared" si="3"/>
        <v>8</v>
      </c>
      <c r="T13" s="158">
        <f t="shared" si="3"/>
        <v>8</v>
      </c>
      <c r="U13" s="158">
        <f t="shared" si="3"/>
        <v>8</v>
      </c>
      <c r="V13" s="158">
        <f t="shared" si="3"/>
        <v>8</v>
      </c>
      <c r="W13" s="158">
        <f t="shared" si="3"/>
        <v>8</v>
      </c>
      <c r="X13" s="158">
        <f t="shared" si="3"/>
        <v>8</v>
      </c>
      <c r="Y13" s="158">
        <f t="shared" si="3"/>
        <v>8</v>
      </c>
      <c r="Z13" s="158">
        <f t="shared" si="3"/>
        <v>8</v>
      </c>
      <c r="AA13" s="158">
        <f t="shared" si="3"/>
        <v>8</v>
      </c>
    </row>
    <row r="14" spans="1:27" ht="20.25" customHeight="1" outlineLevel="1" x14ac:dyDescent="0.2">
      <c r="A14" s="6"/>
      <c r="B14" s="115" t="s">
        <v>86</v>
      </c>
      <c r="C14" s="154"/>
      <c r="D14" s="155">
        <f>+D12*D10*ИНВЕСТИЦИИ!$F$50</f>
        <v>1042.857142857144</v>
      </c>
      <c r="E14" s="155">
        <f>+E12*E10*ИНВЕСТИЦИИ!$F$50</f>
        <v>1390.4761904761922</v>
      </c>
      <c r="F14" s="155">
        <f>+F12*F10*ИНВЕСТИЦИИ!$F$50</f>
        <v>1738.0952380952401</v>
      </c>
      <c r="G14" s="155">
        <f>+G12*G10*ИНВЕСТИЦИИ!$F$50</f>
        <v>2085.7142857142881</v>
      </c>
      <c r="H14" s="155">
        <f>+H12*H10*ИНВЕСТИЦИИ!$F$50</f>
        <v>2433.3333333333362</v>
      </c>
      <c r="I14" s="155">
        <f>+I12*I10*ИНВЕСТИЦИИ!$F$50</f>
        <v>2780.9523809523844</v>
      </c>
      <c r="J14" s="155">
        <f>+J12*J10*ИНВЕСТИЦИИ!$F$50</f>
        <v>3128.5714285714321</v>
      </c>
      <c r="K14" s="155">
        <f>+K12*K10*ИНВЕСТИЦИИ!$F$50</f>
        <v>3476.1904761904802</v>
      </c>
      <c r="L14" s="155">
        <f>+L12*L10*ИНВЕСТИЦИИ!$F$50</f>
        <v>3823.8095238095284</v>
      </c>
      <c r="M14" s="155">
        <f>+M12*M10*ИНВЕСТИЦИИ!$F$50</f>
        <v>4171.4285714285761</v>
      </c>
      <c r="N14" s="155">
        <f>+N12*N10*ИНВЕСТИЦИИ!$F$50</f>
        <v>4519.0476190476238</v>
      </c>
      <c r="O14" s="155">
        <f>+O12*O10*ИНВЕСТИЦИИ!$F$50</f>
        <v>4866.6666666666724</v>
      </c>
      <c r="P14" s="155">
        <f>+P12*P10*ИНВЕСТИЦИИ!$F$50</f>
        <v>5214.2857142857201</v>
      </c>
      <c r="Q14" s="155">
        <f>+Q12*Q10*ИНВЕСТИЦИИ!$F$50</f>
        <v>5561.9047619047687</v>
      </c>
      <c r="R14" s="155">
        <f>+R12*R10*ИНВЕСТИЦИИ!$F$50</f>
        <v>5909.5238095238165</v>
      </c>
      <c r="S14" s="155">
        <f>+S12*S10*ИНВЕСТИЦИИ!$F$50</f>
        <v>6257.1428571428642</v>
      </c>
      <c r="T14" s="155">
        <f>+T12*T10*ИНВЕСТИЦИИ!$F$50</f>
        <v>6604.7619047619128</v>
      </c>
      <c r="U14" s="155">
        <f>+U12*U10*ИНВЕСТИЦИИ!$F$50</f>
        <v>6952.3809523809605</v>
      </c>
      <c r="V14" s="155">
        <f>+V12*V10*ИНВЕСТИЦИИ!$F$50</f>
        <v>7300.0000000000082</v>
      </c>
      <c r="W14" s="155">
        <f>+W12*W10*ИНВЕСТИЦИИ!$F$50</f>
        <v>7647.6190476190568</v>
      </c>
      <c r="X14" s="155">
        <f>+X12*X10*ИНВЕСТИЦИИ!$F$50</f>
        <v>7995.2380952381045</v>
      </c>
      <c r="Y14" s="155">
        <f>+Y12*Y10*ИНВЕСТИЦИИ!$F$50</f>
        <v>8342.8571428571522</v>
      </c>
      <c r="Z14" s="155">
        <f>+Z12*Z10*ИНВЕСТИЦИИ!$F$50</f>
        <v>8690.4761904761999</v>
      </c>
      <c r="AA14" s="155">
        <f>+AA12*AA10*ИНВЕСТИЦИИ!$F$50</f>
        <v>9038.0952380952476</v>
      </c>
    </row>
    <row r="15" spans="1:27" ht="20.25" customHeight="1" outlineLevel="1" x14ac:dyDescent="0.2">
      <c r="A15" s="6"/>
      <c r="B15" s="117" t="s">
        <v>87</v>
      </c>
      <c r="C15" s="141"/>
      <c r="D15" s="157">
        <f>+D14/ИНВЕСТИЦИИ!$F$50</f>
        <v>240</v>
      </c>
      <c r="E15" s="157">
        <f>+E14/ИНВЕСТИЦИИ!$F$50</f>
        <v>320</v>
      </c>
      <c r="F15" s="157">
        <f>+F14/ИНВЕСТИЦИИ!$F$50</f>
        <v>400</v>
      </c>
      <c r="G15" s="157">
        <f>+G14/ИНВЕСТИЦИИ!$F$50</f>
        <v>480</v>
      </c>
      <c r="H15" s="157">
        <f>+H14/ИНВЕСТИЦИИ!$F$50</f>
        <v>560</v>
      </c>
      <c r="I15" s="157">
        <f>+I14/ИНВЕСТИЦИИ!$F$50</f>
        <v>640</v>
      </c>
      <c r="J15" s="157">
        <f>+J14/ИНВЕСТИЦИИ!$F$50</f>
        <v>720</v>
      </c>
      <c r="K15" s="157">
        <f>+K14/ИНВЕСТИЦИИ!$F$50</f>
        <v>800</v>
      </c>
      <c r="L15" s="157">
        <f>+L14/ИНВЕСТИЦИИ!$F$50</f>
        <v>880</v>
      </c>
      <c r="M15" s="157">
        <f>+M14/ИНВЕСТИЦИИ!$F$50</f>
        <v>960</v>
      </c>
      <c r="N15" s="157">
        <f>+N14/ИНВЕСТИЦИИ!$F$50</f>
        <v>1040</v>
      </c>
      <c r="O15" s="157">
        <f>+O14/ИНВЕСТИЦИИ!$F$50</f>
        <v>1120</v>
      </c>
      <c r="P15" s="157">
        <f>+P14/ИНВЕСТИЦИИ!$F$50</f>
        <v>1200</v>
      </c>
      <c r="Q15" s="157">
        <f>+Q14/ИНВЕСТИЦИИ!$F$50</f>
        <v>1280</v>
      </c>
      <c r="R15" s="157">
        <f>+R14/ИНВЕСТИЦИИ!$F$50</f>
        <v>1360</v>
      </c>
      <c r="S15" s="157">
        <f>+S14/ИНВЕСТИЦИИ!$F$50</f>
        <v>1440</v>
      </c>
      <c r="T15" s="157">
        <f>+T14/ИНВЕСТИЦИИ!$F$50</f>
        <v>1520</v>
      </c>
      <c r="U15" s="157">
        <f>+U14/ИНВЕСТИЦИИ!$F$50</f>
        <v>1600</v>
      </c>
      <c r="V15" s="157">
        <f>+V14/ИНВЕСТИЦИИ!$F$50</f>
        <v>1680</v>
      </c>
      <c r="W15" s="157">
        <f>+W14/ИНВЕСТИЦИИ!$F$50</f>
        <v>1760</v>
      </c>
      <c r="X15" s="157">
        <f>+X14/ИНВЕСТИЦИИ!$F$50</f>
        <v>1840</v>
      </c>
      <c r="Y15" s="157">
        <f>+Y14/ИНВЕСТИЦИИ!$F$50</f>
        <v>1920</v>
      </c>
      <c r="Z15" s="157">
        <f>+Z14/ИНВЕСТИЦИИ!$F$50</f>
        <v>1999.9999999999998</v>
      </c>
      <c r="AA15" s="157">
        <f>+AA14/ИНВЕСТИЦИИ!$F$50</f>
        <v>2080</v>
      </c>
    </row>
    <row r="16" spans="1:27" ht="20.25" customHeight="1" outlineLevel="1" x14ac:dyDescent="0.2">
      <c r="A16" s="6"/>
      <c r="B16" s="102" t="s">
        <v>88</v>
      </c>
      <c r="C16" s="141"/>
      <c r="D16" s="158">
        <f>ИНВЕСТИЦИИ!$F$36</f>
        <v>5300</v>
      </c>
      <c r="E16" s="158">
        <f>ИНВЕСТИЦИИ!$F$36</f>
        <v>5300</v>
      </c>
      <c r="F16" s="158">
        <f>ИНВЕСТИЦИИ!$F$36</f>
        <v>5300</v>
      </c>
      <c r="G16" s="158">
        <f>ИНВЕСТИЦИИ!$F$36</f>
        <v>5300</v>
      </c>
      <c r="H16" s="158">
        <f>ИНВЕСТИЦИИ!$F$36</f>
        <v>5300</v>
      </c>
      <c r="I16" s="158">
        <f>ИНВЕСТИЦИИ!$F$36</f>
        <v>5300</v>
      </c>
      <c r="J16" s="158">
        <f>ИНВЕСТИЦИИ!$F$36</f>
        <v>5300</v>
      </c>
      <c r="K16" s="158">
        <f>ИНВЕСТИЦИИ!$F$36</f>
        <v>5300</v>
      </c>
      <c r="L16" s="158">
        <f>ИНВЕСТИЦИИ!$F$36</f>
        <v>5300</v>
      </c>
      <c r="M16" s="158">
        <f>ИНВЕСТИЦИИ!$F$36</f>
        <v>5300</v>
      </c>
      <c r="N16" s="158">
        <f>ИНВЕСТИЦИИ!$F$36</f>
        <v>5300</v>
      </c>
      <c r="O16" s="158">
        <f>ИНВЕСТИЦИИ!$F$36</f>
        <v>5300</v>
      </c>
      <c r="P16" s="158">
        <f>ИНВЕСТИЦИИ!$F$36</f>
        <v>5300</v>
      </c>
      <c r="Q16" s="158">
        <f>ИНВЕСТИЦИИ!$F$36</f>
        <v>5300</v>
      </c>
      <c r="R16" s="158">
        <f>ИНВЕСТИЦИИ!$F$36</f>
        <v>5300</v>
      </c>
      <c r="S16" s="158">
        <f>ИНВЕСТИЦИИ!$F$36</f>
        <v>5300</v>
      </c>
      <c r="T16" s="158">
        <f>ИНВЕСТИЦИИ!$F$36</f>
        <v>5300</v>
      </c>
      <c r="U16" s="158">
        <f>ИНВЕСТИЦИИ!$F$36</f>
        <v>5300</v>
      </c>
      <c r="V16" s="158">
        <f>ИНВЕСТИЦИИ!$F$36</f>
        <v>5300</v>
      </c>
      <c r="W16" s="158">
        <f>ИНВЕСТИЦИИ!$F$36</f>
        <v>5300</v>
      </c>
      <c r="X16" s="158">
        <f>ИНВЕСТИЦИИ!$F$36</f>
        <v>5300</v>
      </c>
      <c r="Y16" s="158">
        <f>ИНВЕСТИЦИИ!$F$36</f>
        <v>5300</v>
      </c>
      <c r="Z16" s="158">
        <f>ИНВЕСТИЦИИ!$F$36</f>
        <v>5300</v>
      </c>
      <c r="AA16" s="158">
        <f>ИНВЕСТИЦИИ!$F$36</f>
        <v>5300</v>
      </c>
    </row>
    <row r="17" spans="1:27" ht="20.25" customHeight="1" x14ac:dyDescent="0.2">
      <c r="A17" s="105"/>
      <c r="B17" s="211" t="s">
        <v>89</v>
      </c>
      <c r="C17" s="212"/>
      <c r="D17" s="213">
        <f t="shared" ref="D17:AA17" si="4">+D16*D10</f>
        <v>636000</v>
      </c>
      <c r="E17" s="213">
        <f t="shared" si="4"/>
        <v>848000</v>
      </c>
      <c r="F17" s="213">
        <f t="shared" si="4"/>
        <v>1060000</v>
      </c>
      <c r="G17" s="213">
        <f t="shared" si="4"/>
        <v>1272000</v>
      </c>
      <c r="H17" s="213">
        <f t="shared" si="4"/>
        <v>1484000</v>
      </c>
      <c r="I17" s="213">
        <f t="shared" si="4"/>
        <v>1696000</v>
      </c>
      <c r="J17" s="213">
        <f t="shared" si="4"/>
        <v>1908000</v>
      </c>
      <c r="K17" s="213">
        <f t="shared" si="4"/>
        <v>2120000</v>
      </c>
      <c r="L17" s="213">
        <f t="shared" si="4"/>
        <v>2332000</v>
      </c>
      <c r="M17" s="213">
        <f t="shared" si="4"/>
        <v>2544000</v>
      </c>
      <c r="N17" s="213">
        <f t="shared" si="4"/>
        <v>2756000</v>
      </c>
      <c r="O17" s="214">
        <f t="shared" si="4"/>
        <v>2968000</v>
      </c>
      <c r="P17" s="214">
        <f t="shared" si="4"/>
        <v>3180000</v>
      </c>
      <c r="Q17" s="214">
        <f t="shared" si="4"/>
        <v>3392000</v>
      </c>
      <c r="R17" s="214">
        <f t="shared" si="4"/>
        <v>3604000</v>
      </c>
      <c r="S17" s="214">
        <f t="shared" si="4"/>
        <v>3816000</v>
      </c>
      <c r="T17" s="214">
        <f t="shared" si="4"/>
        <v>4028000</v>
      </c>
      <c r="U17" s="214">
        <f t="shared" si="4"/>
        <v>4240000</v>
      </c>
      <c r="V17" s="214">
        <f t="shared" si="4"/>
        <v>4452000</v>
      </c>
      <c r="W17" s="214">
        <f t="shared" si="4"/>
        <v>4664000</v>
      </c>
      <c r="X17" s="214">
        <f t="shared" si="4"/>
        <v>4876000</v>
      </c>
      <c r="Y17" s="214">
        <f t="shared" si="4"/>
        <v>5088000</v>
      </c>
      <c r="Z17" s="214">
        <f t="shared" si="4"/>
        <v>5300000</v>
      </c>
      <c r="AA17" s="214">
        <f t="shared" si="4"/>
        <v>5512000</v>
      </c>
    </row>
    <row r="18" spans="1:27" ht="20.25" customHeight="1" x14ac:dyDescent="0.2">
      <c r="A18" s="6"/>
      <c r="B18" s="123" t="s">
        <v>37</v>
      </c>
      <c r="C18" s="166"/>
      <c r="D18" s="111">
        <f>ИНВЕСТИЦИИ!$F$43</f>
        <v>300000</v>
      </c>
      <c r="E18" s="111">
        <f>ИНВЕСТИЦИИ!$F$43</f>
        <v>300000</v>
      </c>
      <c r="F18" s="111">
        <f>ИНВЕСТИЦИИ!$F$43</f>
        <v>300000</v>
      </c>
      <c r="G18" s="111">
        <f>ИНВЕСТИЦИИ!$F$43</f>
        <v>300000</v>
      </c>
      <c r="H18" s="111">
        <f>ИНВЕСТИЦИИ!$F$43</f>
        <v>300000</v>
      </c>
      <c r="I18" s="111">
        <f>ИНВЕСТИЦИИ!$F$43</f>
        <v>300000</v>
      </c>
      <c r="J18" s="111">
        <f>ИНВЕСТИЦИИ!$F$43</f>
        <v>300000</v>
      </c>
      <c r="K18" s="111">
        <f>ИНВЕСТИЦИИ!$F$43</f>
        <v>300000</v>
      </c>
      <c r="L18" s="111">
        <f>ИНВЕСТИЦИИ!$F$43</f>
        <v>300000</v>
      </c>
      <c r="M18" s="111">
        <f>ИНВЕСТИЦИИ!$F$43</f>
        <v>300000</v>
      </c>
      <c r="N18" s="111">
        <f>ИНВЕСТИЦИИ!$F$43</f>
        <v>300000</v>
      </c>
      <c r="O18" s="124">
        <f>ИНВЕСТИЦИИ!$F$43</f>
        <v>300000</v>
      </c>
      <c r="P18" s="124">
        <f>ИНВЕСТИЦИИ!$F$43</f>
        <v>300000</v>
      </c>
      <c r="Q18" s="124">
        <f>ИНВЕСТИЦИИ!$F$43</f>
        <v>300000</v>
      </c>
      <c r="R18" s="124">
        <f>ИНВЕСТИЦИИ!$F$43</f>
        <v>300000</v>
      </c>
      <c r="S18" s="124">
        <f>ИНВЕСТИЦИИ!$F$43</f>
        <v>300000</v>
      </c>
      <c r="T18" s="124">
        <f>ИНВЕСТИЦИИ!$F$43</f>
        <v>300000</v>
      </c>
      <c r="U18" s="124">
        <f>ИНВЕСТИЦИИ!$F$43</f>
        <v>300000</v>
      </c>
      <c r="V18" s="124">
        <f>ИНВЕСТИЦИИ!$F$43</f>
        <v>300000</v>
      </c>
      <c r="W18" s="124">
        <f>ИНВЕСТИЦИИ!$F$43</f>
        <v>300000</v>
      </c>
      <c r="X18" s="124">
        <f>ИНВЕСТИЦИИ!$F$43</f>
        <v>300000</v>
      </c>
      <c r="Y18" s="124">
        <f>ИНВЕСТИЦИИ!$F$43</f>
        <v>300000</v>
      </c>
      <c r="Z18" s="124">
        <f>ИНВЕСТИЦИИ!$F$43</f>
        <v>300000</v>
      </c>
      <c r="AA18" s="124">
        <f>ИНВЕСТИЦИИ!$F$43</f>
        <v>300000</v>
      </c>
    </row>
    <row r="19" spans="1:27" ht="20.25" customHeight="1" collapsed="1" x14ac:dyDescent="0.2">
      <c r="A19" s="6"/>
      <c r="B19" s="123" t="s">
        <v>92</v>
      </c>
      <c r="C19" s="166"/>
      <c r="D19" s="158">
        <f>ИНВЕСТИЦИИ!$F$40*D14/D9</f>
        <v>130357.142857143</v>
      </c>
      <c r="E19" s="158">
        <f>ИНВЕСТИЦИИ!$F$40*E14/E9</f>
        <v>173809.52380952402</v>
      </c>
      <c r="F19" s="158">
        <f>ИНВЕСТИЦИИ!$F$40*F14/F9</f>
        <v>217261.90476190503</v>
      </c>
      <c r="G19" s="158">
        <f>ИНВЕСТИЦИИ!$F$40*G14/G9</f>
        <v>260714.285714286</v>
      </c>
      <c r="H19" s="158">
        <f>ИНВЕСТИЦИИ!$F$40*H14/H9</f>
        <v>304166.66666666704</v>
      </c>
      <c r="I19" s="158">
        <f>ИНВЕСТИЦИИ!$F$40*I14/I9</f>
        <v>347619.04761904804</v>
      </c>
      <c r="J19" s="158">
        <f>ИНВЕСТИЦИИ!$F$40*J14/J9</f>
        <v>391071.42857142899</v>
      </c>
      <c r="K19" s="158">
        <f>ИНВЕСТИЦИИ!$F$40*K14/K9</f>
        <v>434523.80952381005</v>
      </c>
      <c r="L19" s="158">
        <f>ИНВЕСТИЦИИ!$F$40*L14/L9</f>
        <v>477976.19047619106</v>
      </c>
      <c r="M19" s="158">
        <f>ИНВЕСТИЦИИ!$F$40*M14/M9</f>
        <v>521428.571428572</v>
      </c>
      <c r="N19" s="158">
        <f>ИНВЕСТИЦИИ!$F$40*N14/N9</f>
        <v>564880.95238095301</v>
      </c>
      <c r="O19" s="169">
        <f>ИНВЕСТИЦИИ!$F$40*O14/O9</f>
        <v>608333.33333333407</v>
      </c>
      <c r="P19" s="169">
        <f>ИНВЕСТИЦИИ!$F$40*P14/P9</f>
        <v>651785.71428571502</v>
      </c>
      <c r="Q19" s="169">
        <f>ИНВЕСТИЦИИ!$F$40*Q14/Q9</f>
        <v>695238.09523809608</v>
      </c>
      <c r="R19" s="169">
        <f>ИНВЕСТИЦИИ!$F$40*R14/R9</f>
        <v>738690.47619047703</v>
      </c>
      <c r="S19" s="169">
        <f>ИНВЕСТИЦИИ!$F$40*S14/S9</f>
        <v>782142.85714285797</v>
      </c>
      <c r="T19" s="169">
        <f>ИНВЕСТИЦИИ!$F$40*T14/T9</f>
        <v>825595.23809523915</v>
      </c>
      <c r="U19" s="169">
        <f>ИНВЕСТИЦИИ!$F$40*U14/U9</f>
        <v>869047.6190476201</v>
      </c>
      <c r="V19" s="169">
        <f>ИНВЕСТИЦИИ!$F$40*V14/V9</f>
        <v>912500.00000000105</v>
      </c>
      <c r="W19" s="169">
        <f>ИНВЕСТИЦИИ!$F$40*W14/W9</f>
        <v>955952.38095238211</v>
      </c>
      <c r="X19" s="169">
        <f>ИНВЕСТИЦИИ!$F$40*X14/X9</f>
        <v>999404.76190476306</v>
      </c>
      <c r="Y19" s="169">
        <f>ИНВЕСТИЦИИ!$F$40*Y14/Y9</f>
        <v>1042857.142857144</v>
      </c>
      <c r="Z19" s="169">
        <f>ИНВЕСТИЦИИ!$F$40*Z14/Z9</f>
        <v>1086309.523809525</v>
      </c>
      <c r="AA19" s="169">
        <f>ИНВЕСТИЦИИ!$F$40*AA14/AA9</f>
        <v>1129761.904761906</v>
      </c>
    </row>
    <row r="20" spans="1:27" ht="20.25" hidden="1" customHeight="1" outlineLevel="1" x14ac:dyDescent="0.2">
      <c r="A20" s="105"/>
      <c r="B20" s="211" t="s">
        <v>151</v>
      </c>
      <c r="C20" s="212"/>
      <c r="D20" s="213">
        <f t="shared" ref="D20:AA20" si="5">D17-D18-D19</f>
        <v>205642.85714285698</v>
      </c>
      <c r="E20" s="213">
        <f t="shared" si="5"/>
        <v>374190.47619047598</v>
      </c>
      <c r="F20" s="213">
        <f t="shared" si="5"/>
        <v>542738.09523809492</v>
      </c>
      <c r="G20" s="213">
        <f t="shared" si="5"/>
        <v>711285.71428571397</v>
      </c>
      <c r="H20" s="213">
        <f t="shared" si="5"/>
        <v>879833.33333333302</v>
      </c>
      <c r="I20" s="213">
        <f t="shared" si="5"/>
        <v>1048380.952380952</v>
      </c>
      <c r="J20" s="213">
        <f t="shared" si="5"/>
        <v>1216928.5714285709</v>
      </c>
      <c r="K20" s="213">
        <f t="shared" si="5"/>
        <v>1385476.1904761898</v>
      </c>
      <c r="L20" s="213">
        <f t="shared" si="5"/>
        <v>1554023.809523809</v>
      </c>
      <c r="M20" s="213">
        <f t="shared" si="5"/>
        <v>1722571.4285714279</v>
      </c>
      <c r="N20" s="213">
        <f t="shared" si="5"/>
        <v>1891119.0476190471</v>
      </c>
      <c r="O20" s="215">
        <f t="shared" si="5"/>
        <v>2059666.666666666</v>
      </c>
      <c r="P20" s="215">
        <f t="shared" si="5"/>
        <v>2228214.285714285</v>
      </c>
      <c r="Q20" s="215">
        <f t="shared" si="5"/>
        <v>2396761.9047619039</v>
      </c>
      <c r="R20" s="215">
        <f t="shared" si="5"/>
        <v>2565309.5238095229</v>
      </c>
      <c r="S20" s="215">
        <f t="shared" si="5"/>
        <v>2733857.1428571418</v>
      </c>
      <c r="T20" s="215">
        <f t="shared" si="5"/>
        <v>2902404.7619047607</v>
      </c>
      <c r="U20" s="215">
        <f t="shared" si="5"/>
        <v>3070952.3809523797</v>
      </c>
      <c r="V20" s="215">
        <f t="shared" si="5"/>
        <v>3239499.9999999991</v>
      </c>
      <c r="W20" s="215">
        <f t="shared" si="5"/>
        <v>3408047.619047618</v>
      </c>
      <c r="X20" s="215">
        <f t="shared" si="5"/>
        <v>3576595.2380952369</v>
      </c>
      <c r="Y20" s="215">
        <f t="shared" si="5"/>
        <v>3745142.8571428559</v>
      </c>
      <c r="Z20" s="215">
        <f t="shared" si="5"/>
        <v>3913690.4761904748</v>
      </c>
      <c r="AA20" s="215">
        <f t="shared" si="5"/>
        <v>4082238.0952380942</v>
      </c>
    </row>
    <row r="21" spans="1:27" ht="20.25" customHeight="1" x14ac:dyDescent="0.2">
      <c r="A21" s="6"/>
      <c r="B21" s="123" t="s">
        <v>61</v>
      </c>
      <c r="C21" s="166"/>
      <c r="D21" s="158">
        <f t="shared" ref="D21:AA21" si="6">D17*0.04</f>
        <v>25440</v>
      </c>
      <c r="E21" s="158">
        <f t="shared" si="6"/>
        <v>33920</v>
      </c>
      <c r="F21" s="158">
        <f t="shared" si="6"/>
        <v>42400</v>
      </c>
      <c r="G21" s="158">
        <f t="shared" si="6"/>
        <v>50880</v>
      </c>
      <c r="H21" s="158">
        <f t="shared" si="6"/>
        <v>59360</v>
      </c>
      <c r="I21" s="158">
        <f t="shared" si="6"/>
        <v>67840</v>
      </c>
      <c r="J21" s="158">
        <f t="shared" si="6"/>
        <v>76320</v>
      </c>
      <c r="K21" s="158">
        <f t="shared" si="6"/>
        <v>84800</v>
      </c>
      <c r="L21" s="158">
        <f t="shared" si="6"/>
        <v>93280</v>
      </c>
      <c r="M21" s="158">
        <f t="shared" si="6"/>
        <v>101760</v>
      </c>
      <c r="N21" s="158">
        <f t="shared" si="6"/>
        <v>110240</v>
      </c>
      <c r="O21" s="169">
        <f t="shared" si="6"/>
        <v>118720</v>
      </c>
      <c r="P21" s="169">
        <f t="shared" si="6"/>
        <v>127200</v>
      </c>
      <c r="Q21" s="169">
        <f t="shared" si="6"/>
        <v>135680</v>
      </c>
      <c r="R21" s="169">
        <f t="shared" si="6"/>
        <v>144160</v>
      </c>
      <c r="S21" s="169">
        <f t="shared" si="6"/>
        <v>152640</v>
      </c>
      <c r="T21" s="169">
        <f t="shared" si="6"/>
        <v>161120</v>
      </c>
      <c r="U21" s="169">
        <f t="shared" si="6"/>
        <v>169600</v>
      </c>
      <c r="V21" s="169">
        <f t="shared" si="6"/>
        <v>178080</v>
      </c>
      <c r="W21" s="169">
        <f t="shared" si="6"/>
        <v>186560</v>
      </c>
      <c r="X21" s="169">
        <f t="shared" si="6"/>
        <v>195040</v>
      </c>
      <c r="Y21" s="169">
        <f t="shared" si="6"/>
        <v>203520</v>
      </c>
      <c r="Z21" s="169">
        <f t="shared" si="6"/>
        <v>212000</v>
      </c>
      <c r="AA21" s="169">
        <f t="shared" si="6"/>
        <v>220480</v>
      </c>
    </row>
    <row r="22" spans="1:27" ht="20.25" customHeight="1" x14ac:dyDescent="0.2">
      <c r="A22" s="6"/>
      <c r="B22" s="123" t="s">
        <v>93</v>
      </c>
      <c r="C22" s="166"/>
      <c r="D22" s="171">
        <v>100000</v>
      </c>
      <c r="E22" s="171">
        <v>100000</v>
      </c>
      <c r="F22" s="171">
        <f>ИНВЕСТИЦИИ!$F$53</f>
        <v>100000</v>
      </c>
      <c r="G22" s="171">
        <f>ИНВЕСТИЦИИ!$F$53</f>
        <v>100000</v>
      </c>
      <c r="H22" s="171">
        <f>ИНВЕСТИЦИИ!$F$53</f>
        <v>100000</v>
      </c>
      <c r="I22" s="171">
        <f>ИНВЕСТИЦИИ!$F$53</f>
        <v>100000</v>
      </c>
      <c r="J22" s="171">
        <f>ИНВЕСТИЦИИ!$F$53</f>
        <v>100000</v>
      </c>
      <c r="K22" s="171">
        <f>ИНВЕСТИЦИИ!$F$53</f>
        <v>100000</v>
      </c>
      <c r="L22" s="171">
        <f>ИНВЕСТИЦИИ!$F$53</f>
        <v>100000</v>
      </c>
      <c r="M22" s="171">
        <f>ИНВЕСТИЦИИ!$F$53</f>
        <v>100000</v>
      </c>
      <c r="N22" s="171">
        <f>ИНВЕСТИЦИИ!$F$53</f>
        <v>100000</v>
      </c>
      <c r="O22" s="172">
        <f>ИНВЕСТИЦИИ!$F$53</f>
        <v>100000</v>
      </c>
      <c r="P22" s="172">
        <f>ИНВЕСТИЦИИ!$F$53</f>
        <v>100000</v>
      </c>
      <c r="Q22" s="172">
        <f>ИНВЕСТИЦИИ!$F$53</f>
        <v>100000</v>
      </c>
      <c r="R22" s="172">
        <f>ИНВЕСТИЦИИ!$F$53</f>
        <v>100000</v>
      </c>
      <c r="S22" s="172">
        <f>ИНВЕСТИЦИИ!$F$53</f>
        <v>100000</v>
      </c>
      <c r="T22" s="172">
        <f>ИНВЕСТИЦИИ!$F$53</f>
        <v>100000</v>
      </c>
      <c r="U22" s="172">
        <f>ИНВЕСТИЦИИ!$F$53</f>
        <v>100000</v>
      </c>
      <c r="V22" s="172">
        <f>ИНВЕСТИЦИИ!$F$53</f>
        <v>100000</v>
      </c>
      <c r="W22" s="172">
        <f>ИНВЕСТИЦИИ!$F$53</f>
        <v>100000</v>
      </c>
      <c r="X22" s="172">
        <f>ИНВЕСТИЦИИ!$F$53</f>
        <v>100000</v>
      </c>
      <c r="Y22" s="172">
        <f>ИНВЕСТИЦИИ!$F$53</f>
        <v>100000</v>
      </c>
      <c r="Z22" s="172">
        <f>ИНВЕСТИЦИИ!$F$53</f>
        <v>100000</v>
      </c>
      <c r="AA22" s="172">
        <f>ИНВЕСТИЦИИ!$F$53</f>
        <v>100000</v>
      </c>
    </row>
    <row r="23" spans="1:27" ht="20.25" customHeight="1" x14ac:dyDescent="0.2">
      <c r="A23" s="6"/>
      <c r="B23" s="123" t="s">
        <v>152</v>
      </c>
      <c r="C23" s="166"/>
      <c r="D23" s="111">
        <f>15000*2+1*20000+5%*D17</f>
        <v>81800</v>
      </c>
      <c r="E23" s="111">
        <f t="shared" ref="E23:F23" si="7">20000*2+1*30000+5%*E17</f>
        <v>112400</v>
      </c>
      <c r="F23" s="111">
        <f t="shared" si="7"/>
        <v>123000</v>
      </c>
      <c r="G23" s="111">
        <f t="shared" ref="G23:AA23" si="8">30000*2+1*40000+5%*G17</f>
        <v>163600</v>
      </c>
      <c r="H23" s="111">
        <f t="shared" si="8"/>
        <v>174200</v>
      </c>
      <c r="I23" s="111">
        <f t="shared" si="8"/>
        <v>184800</v>
      </c>
      <c r="J23" s="111">
        <f t="shared" si="8"/>
        <v>195400</v>
      </c>
      <c r="K23" s="111">
        <f t="shared" si="8"/>
        <v>206000</v>
      </c>
      <c r="L23" s="111">
        <f t="shared" si="8"/>
        <v>216600</v>
      </c>
      <c r="M23" s="111">
        <f t="shared" si="8"/>
        <v>227200</v>
      </c>
      <c r="N23" s="111">
        <f t="shared" si="8"/>
        <v>237800</v>
      </c>
      <c r="O23" s="125">
        <f t="shared" si="8"/>
        <v>248400</v>
      </c>
      <c r="P23" s="125">
        <f t="shared" si="8"/>
        <v>259000</v>
      </c>
      <c r="Q23" s="125">
        <f t="shared" si="8"/>
        <v>269600</v>
      </c>
      <c r="R23" s="125">
        <f t="shared" si="8"/>
        <v>280200</v>
      </c>
      <c r="S23" s="125">
        <f t="shared" si="8"/>
        <v>290800</v>
      </c>
      <c r="T23" s="125">
        <f t="shared" si="8"/>
        <v>301400</v>
      </c>
      <c r="U23" s="125">
        <f t="shared" si="8"/>
        <v>312000</v>
      </c>
      <c r="V23" s="125">
        <f t="shared" si="8"/>
        <v>322600</v>
      </c>
      <c r="W23" s="125">
        <f t="shared" si="8"/>
        <v>333200</v>
      </c>
      <c r="X23" s="125">
        <f t="shared" si="8"/>
        <v>343800</v>
      </c>
      <c r="Y23" s="125">
        <f t="shared" si="8"/>
        <v>354400</v>
      </c>
      <c r="Z23" s="125">
        <f t="shared" si="8"/>
        <v>365000</v>
      </c>
      <c r="AA23" s="125">
        <f t="shared" si="8"/>
        <v>375600</v>
      </c>
    </row>
    <row r="24" spans="1:27" ht="20.25" customHeight="1" x14ac:dyDescent="0.2">
      <c r="A24" s="6"/>
      <c r="B24" s="123" t="s">
        <v>95</v>
      </c>
      <c r="C24" s="166"/>
      <c r="D24" s="111">
        <f t="shared" ref="D24:AA24" si="9">4%*D17</f>
        <v>25440</v>
      </c>
      <c r="E24" s="111">
        <f t="shared" si="9"/>
        <v>33920</v>
      </c>
      <c r="F24" s="111">
        <f t="shared" si="9"/>
        <v>42400</v>
      </c>
      <c r="G24" s="111">
        <f t="shared" si="9"/>
        <v>50880</v>
      </c>
      <c r="H24" s="111">
        <f t="shared" si="9"/>
        <v>59360</v>
      </c>
      <c r="I24" s="111">
        <f t="shared" si="9"/>
        <v>67840</v>
      </c>
      <c r="J24" s="111">
        <f t="shared" si="9"/>
        <v>76320</v>
      </c>
      <c r="K24" s="111">
        <f t="shared" si="9"/>
        <v>84800</v>
      </c>
      <c r="L24" s="111">
        <f t="shared" si="9"/>
        <v>93280</v>
      </c>
      <c r="M24" s="111">
        <f t="shared" si="9"/>
        <v>101760</v>
      </c>
      <c r="N24" s="111">
        <f t="shared" si="9"/>
        <v>110240</v>
      </c>
      <c r="O24" s="125">
        <f t="shared" si="9"/>
        <v>118720</v>
      </c>
      <c r="P24" s="125">
        <f t="shared" si="9"/>
        <v>127200</v>
      </c>
      <c r="Q24" s="125">
        <f t="shared" si="9"/>
        <v>135680</v>
      </c>
      <c r="R24" s="125">
        <f t="shared" si="9"/>
        <v>144160</v>
      </c>
      <c r="S24" s="125">
        <f t="shared" si="9"/>
        <v>152640</v>
      </c>
      <c r="T24" s="125">
        <f t="shared" si="9"/>
        <v>161120</v>
      </c>
      <c r="U24" s="125">
        <f t="shared" si="9"/>
        <v>169600</v>
      </c>
      <c r="V24" s="125">
        <f t="shared" si="9"/>
        <v>178080</v>
      </c>
      <c r="W24" s="125">
        <f t="shared" si="9"/>
        <v>186560</v>
      </c>
      <c r="X24" s="125">
        <f t="shared" si="9"/>
        <v>195040</v>
      </c>
      <c r="Y24" s="125">
        <f t="shared" si="9"/>
        <v>203520</v>
      </c>
      <c r="Z24" s="125">
        <f t="shared" si="9"/>
        <v>212000</v>
      </c>
      <c r="AA24" s="125">
        <f t="shared" si="9"/>
        <v>220480</v>
      </c>
    </row>
    <row r="25" spans="1:27" ht="20.25" customHeight="1" x14ac:dyDescent="0.2">
      <c r="A25" s="6"/>
      <c r="B25" s="123" t="s">
        <v>96</v>
      </c>
      <c r="C25" s="166"/>
      <c r="D25" s="158">
        <f t="shared" ref="D25:AA25" si="10">5000*10/12</f>
        <v>4166.666666666667</v>
      </c>
      <c r="E25" s="158">
        <f t="shared" si="10"/>
        <v>4166.666666666667</v>
      </c>
      <c r="F25" s="158">
        <f t="shared" si="10"/>
        <v>4166.666666666667</v>
      </c>
      <c r="G25" s="158">
        <f t="shared" si="10"/>
        <v>4166.666666666667</v>
      </c>
      <c r="H25" s="158">
        <f t="shared" si="10"/>
        <v>4166.666666666667</v>
      </c>
      <c r="I25" s="158">
        <f t="shared" si="10"/>
        <v>4166.666666666667</v>
      </c>
      <c r="J25" s="158">
        <f t="shared" si="10"/>
        <v>4166.666666666667</v>
      </c>
      <c r="K25" s="158">
        <f t="shared" si="10"/>
        <v>4166.666666666667</v>
      </c>
      <c r="L25" s="158">
        <f t="shared" si="10"/>
        <v>4166.666666666667</v>
      </c>
      <c r="M25" s="158">
        <f t="shared" si="10"/>
        <v>4166.666666666667</v>
      </c>
      <c r="N25" s="158">
        <f t="shared" si="10"/>
        <v>4166.666666666667</v>
      </c>
      <c r="O25" s="158">
        <f t="shared" si="10"/>
        <v>4166.666666666667</v>
      </c>
      <c r="P25" s="158">
        <f t="shared" si="10"/>
        <v>4166.666666666667</v>
      </c>
      <c r="Q25" s="158">
        <f t="shared" si="10"/>
        <v>4166.666666666667</v>
      </c>
      <c r="R25" s="158">
        <f t="shared" si="10"/>
        <v>4166.666666666667</v>
      </c>
      <c r="S25" s="158">
        <f t="shared" si="10"/>
        <v>4166.666666666667</v>
      </c>
      <c r="T25" s="158">
        <f t="shared" si="10"/>
        <v>4166.666666666667</v>
      </c>
      <c r="U25" s="158">
        <f t="shared" si="10"/>
        <v>4166.666666666667</v>
      </c>
      <c r="V25" s="158">
        <f t="shared" si="10"/>
        <v>4166.666666666667</v>
      </c>
      <c r="W25" s="158">
        <f t="shared" si="10"/>
        <v>4166.666666666667</v>
      </c>
      <c r="X25" s="158">
        <f t="shared" si="10"/>
        <v>4166.666666666667</v>
      </c>
      <c r="Y25" s="158">
        <f t="shared" si="10"/>
        <v>4166.666666666667</v>
      </c>
      <c r="Z25" s="158">
        <f t="shared" si="10"/>
        <v>4166.666666666667</v>
      </c>
      <c r="AA25" s="158">
        <f t="shared" si="10"/>
        <v>4166.666666666667</v>
      </c>
    </row>
    <row r="26" spans="1:27" ht="20.25" customHeight="1" x14ac:dyDescent="0.2">
      <c r="A26" s="6"/>
      <c r="B26" s="211" t="s">
        <v>97</v>
      </c>
      <c r="C26" s="212"/>
      <c r="D26" s="213">
        <f t="shared" ref="D26:AA26" si="11">D20-SUM(D21:D25)</f>
        <v>-31203.809523809672</v>
      </c>
      <c r="E26" s="213">
        <f t="shared" si="11"/>
        <v>89783.809523809294</v>
      </c>
      <c r="F26" s="213">
        <f t="shared" si="11"/>
        <v>230771.42857142823</v>
      </c>
      <c r="G26" s="213">
        <f t="shared" si="11"/>
        <v>341759.04761904728</v>
      </c>
      <c r="H26" s="213">
        <f t="shared" si="11"/>
        <v>482746.66666666634</v>
      </c>
      <c r="I26" s="213">
        <f t="shared" si="11"/>
        <v>623734.28571428522</v>
      </c>
      <c r="J26" s="213">
        <f t="shared" si="11"/>
        <v>764721.90476190415</v>
      </c>
      <c r="K26" s="213">
        <f t="shared" si="11"/>
        <v>905709.52380952309</v>
      </c>
      <c r="L26" s="213">
        <f t="shared" si="11"/>
        <v>1046697.1428571423</v>
      </c>
      <c r="M26" s="213">
        <f t="shared" si="11"/>
        <v>1187684.7619047612</v>
      </c>
      <c r="N26" s="213">
        <f t="shared" si="11"/>
        <v>1328672.3809523806</v>
      </c>
      <c r="O26" s="214">
        <f t="shared" si="11"/>
        <v>1469659.9999999995</v>
      </c>
      <c r="P26" s="214">
        <f t="shared" si="11"/>
        <v>1610647.6190476185</v>
      </c>
      <c r="Q26" s="214">
        <f t="shared" si="11"/>
        <v>1751635.2380952374</v>
      </c>
      <c r="R26" s="214">
        <f t="shared" si="11"/>
        <v>1892622.8571428563</v>
      </c>
      <c r="S26" s="214">
        <f t="shared" si="11"/>
        <v>2033610.4761904753</v>
      </c>
      <c r="T26" s="214">
        <f t="shared" si="11"/>
        <v>2174598.0952380942</v>
      </c>
      <c r="U26" s="214">
        <f t="shared" si="11"/>
        <v>2315585.7142857132</v>
      </c>
      <c r="V26" s="214">
        <f t="shared" si="11"/>
        <v>2456573.3333333326</v>
      </c>
      <c r="W26" s="214">
        <f t="shared" si="11"/>
        <v>2597560.9523809515</v>
      </c>
      <c r="X26" s="214">
        <f t="shared" si="11"/>
        <v>2738548.5714285704</v>
      </c>
      <c r="Y26" s="214">
        <f t="shared" si="11"/>
        <v>2879536.1904761894</v>
      </c>
      <c r="Z26" s="214">
        <f t="shared" si="11"/>
        <v>3020523.8095238083</v>
      </c>
      <c r="AA26" s="214">
        <f t="shared" si="11"/>
        <v>3161511.4285714277</v>
      </c>
    </row>
    <row r="27" spans="1:27" ht="20.25" customHeight="1" x14ac:dyDescent="0.2">
      <c r="A27" s="102"/>
      <c r="B27" s="114" t="s">
        <v>99</v>
      </c>
      <c r="C27" s="216"/>
      <c r="D27" s="132">
        <f t="shared" ref="D27:AA27" si="12">+D26/D17</f>
        <v>-4.9062593590895709E-2</v>
      </c>
      <c r="E27" s="132">
        <f t="shared" si="12"/>
        <v>0.10587713387241662</v>
      </c>
      <c r="F27" s="132">
        <f t="shared" si="12"/>
        <v>0.21770889487870587</v>
      </c>
      <c r="G27" s="132">
        <f t="shared" si="12"/>
        <v>0.2686784965558548</v>
      </c>
      <c r="H27" s="132">
        <f t="shared" si="12"/>
        <v>0.32530098831985604</v>
      </c>
      <c r="I27" s="132">
        <f t="shared" si="12"/>
        <v>0.36776785714285687</v>
      </c>
      <c r="J27" s="132">
        <f t="shared" si="12"/>
        <v>0.40079764400519086</v>
      </c>
      <c r="K27" s="132">
        <f t="shared" si="12"/>
        <v>0.42722147349505807</v>
      </c>
      <c r="L27" s="132">
        <f t="shared" si="12"/>
        <v>0.44884097035040404</v>
      </c>
      <c r="M27" s="132">
        <f t="shared" si="12"/>
        <v>0.46685721772985894</v>
      </c>
      <c r="N27" s="132">
        <f t="shared" si="12"/>
        <v>0.48210173474324403</v>
      </c>
      <c r="O27" s="132">
        <f t="shared" si="12"/>
        <v>0.49516846361185968</v>
      </c>
      <c r="P27" s="132">
        <f t="shared" si="12"/>
        <v>0.50649296196465987</v>
      </c>
      <c r="Q27" s="132">
        <f t="shared" si="12"/>
        <v>0.51640189802336012</v>
      </c>
      <c r="R27" s="132">
        <f t="shared" si="12"/>
        <v>0.52514507689868373</v>
      </c>
      <c r="S27" s="132">
        <f t="shared" si="12"/>
        <v>0.53291679145452708</v>
      </c>
      <c r="T27" s="132">
        <f t="shared" si="12"/>
        <v>0.53987043079396579</v>
      </c>
      <c r="U27" s="132">
        <f t="shared" si="12"/>
        <v>0.54612870619946063</v>
      </c>
      <c r="V27" s="132">
        <f t="shared" si="12"/>
        <v>0.55179095537586087</v>
      </c>
      <c r="W27" s="132">
        <f t="shared" si="12"/>
        <v>0.55693845462713365</v>
      </c>
      <c r="X27" s="132">
        <f t="shared" si="12"/>
        <v>0.56163834524786105</v>
      </c>
      <c r="Y27" s="132">
        <f t="shared" si="12"/>
        <v>0.56594657831686113</v>
      </c>
      <c r="Z27" s="132">
        <f t="shared" si="12"/>
        <v>0.56991015274034118</v>
      </c>
      <c r="AA27" s="132">
        <f t="shared" si="12"/>
        <v>0.57356883682355364</v>
      </c>
    </row>
    <row r="28" spans="1:27" ht="20.25" customHeight="1" x14ac:dyDescent="0.2">
      <c r="A28" s="6"/>
      <c r="B28" s="114"/>
      <c r="C28" s="216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</row>
    <row r="29" spans="1:27" ht="20.25" hidden="1" customHeight="1" x14ac:dyDescent="0.2">
      <c r="A29" s="6"/>
      <c r="B29" s="134"/>
      <c r="C29" s="217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ht="15.75" hidden="1" customHeight="1" x14ac:dyDescent="0.2">
      <c r="A30" s="6"/>
      <c r="B30" s="135" t="s">
        <v>100</v>
      </c>
      <c r="C30" s="219"/>
      <c r="D30" s="220">
        <v>1</v>
      </c>
      <c r="E30" s="220">
        <v>2</v>
      </c>
      <c r="F30" s="220">
        <v>3</v>
      </c>
      <c r="G30" s="220">
        <v>4</v>
      </c>
      <c r="H30" s="220">
        <v>5</v>
      </c>
      <c r="I30" s="220">
        <v>6</v>
      </c>
      <c r="J30" s="220">
        <v>7</v>
      </c>
      <c r="K30" s="220">
        <v>8</v>
      </c>
      <c r="L30" s="220">
        <v>9</v>
      </c>
      <c r="M30" s="220">
        <v>10</v>
      </c>
      <c r="N30" s="220">
        <v>11</v>
      </c>
      <c r="O30" s="220">
        <v>12</v>
      </c>
      <c r="P30" s="220">
        <v>12</v>
      </c>
      <c r="Q30" s="220">
        <v>12</v>
      </c>
      <c r="R30" s="220">
        <v>12</v>
      </c>
      <c r="S30" s="220">
        <v>12</v>
      </c>
      <c r="T30" s="220">
        <v>12</v>
      </c>
      <c r="U30" s="220">
        <v>12</v>
      </c>
      <c r="V30" s="220">
        <v>12</v>
      </c>
      <c r="W30" s="220">
        <v>12</v>
      </c>
      <c r="X30" s="220">
        <v>12</v>
      </c>
      <c r="Y30" s="220">
        <v>12</v>
      </c>
      <c r="Z30" s="220">
        <v>12</v>
      </c>
      <c r="AA30" s="220">
        <v>12</v>
      </c>
    </row>
    <row r="31" spans="1:27" ht="15.75" hidden="1" customHeight="1" x14ac:dyDescent="0.2">
      <c r="A31" s="6"/>
      <c r="B31" s="137" t="s">
        <v>97</v>
      </c>
      <c r="C31" s="221"/>
      <c r="D31" s="222">
        <f>'24 мес '!D26</f>
        <v>-31203.809523809672</v>
      </c>
      <c r="E31" s="222">
        <f>'24 мес '!E26</f>
        <v>89783.809523809294</v>
      </c>
      <c r="F31" s="222">
        <f>'24 мес '!F26</f>
        <v>230771.42857142823</v>
      </c>
      <c r="G31" s="222">
        <f>'24 мес '!G26</f>
        <v>341759.04761904728</v>
      </c>
      <c r="H31" s="222">
        <f>'24 мес '!H26</f>
        <v>482746.66666666634</v>
      </c>
      <c r="I31" s="222">
        <f>'24 мес '!I26</f>
        <v>623734.28571428522</v>
      </c>
      <c r="J31" s="222">
        <f>'24 мес '!J26</f>
        <v>764721.90476190415</v>
      </c>
      <c r="K31" s="222">
        <f>'24 мес '!K26</f>
        <v>905709.52380952309</v>
      </c>
      <c r="L31" s="222">
        <f>'24 мес '!L26</f>
        <v>1046697.1428571423</v>
      </c>
      <c r="M31" s="222">
        <f>'24 мес '!M26</f>
        <v>1187684.7619047612</v>
      </c>
      <c r="N31" s="222">
        <f>'24 мес '!N26</f>
        <v>1328672.3809523806</v>
      </c>
      <c r="O31" s="222">
        <f>'24 мес '!O26</f>
        <v>1469659.9999999995</v>
      </c>
      <c r="P31" s="222">
        <f>'24 мес '!P26</f>
        <v>1610647.6190476185</v>
      </c>
      <c r="Q31" s="222">
        <f>'24 мес '!Q26</f>
        <v>1751635.2380952374</v>
      </c>
      <c r="R31" s="222">
        <f>'24 мес '!R26</f>
        <v>1892622.8571428563</v>
      </c>
      <c r="S31" s="222">
        <f>'24 мес '!S26</f>
        <v>2033610.4761904753</v>
      </c>
      <c r="T31" s="222">
        <f>'24 мес '!T26</f>
        <v>2174598.0952380942</v>
      </c>
      <c r="U31" s="222">
        <f>'24 мес '!U26</f>
        <v>2315585.7142857132</v>
      </c>
      <c r="V31" s="222">
        <f>'24 мес '!V26</f>
        <v>2456573.3333333326</v>
      </c>
      <c r="W31" s="222">
        <f>'24 мес '!W26</f>
        <v>2597560.9523809515</v>
      </c>
      <c r="X31" s="222">
        <f>'24 мес '!X26</f>
        <v>2738548.5714285704</v>
      </c>
      <c r="Y31" s="222">
        <f>'24 мес '!Y26</f>
        <v>2879536.1904761894</v>
      </c>
      <c r="Z31" s="222">
        <f>'24 мес '!Z26</f>
        <v>3020523.8095238083</v>
      </c>
      <c r="AA31" s="222">
        <f>'24 мес '!AA26</f>
        <v>3161511.4285714277</v>
      </c>
    </row>
    <row r="32" spans="1:27" ht="15" customHeight="1" x14ac:dyDescent="0.2">
      <c r="A32" s="6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</row>
    <row r="33" spans="1:27" ht="15.75" customHeight="1" x14ac:dyDescent="0.2">
      <c r="A33" s="6"/>
      <c r="B33" s="139" t="s">
        <v>101</v>
      </c>
      <c r="C33" s="223">
        <f>-ИНВЕСТИЦИИ!G19</f>
        <v>-3807910</v>
      </c>
      <c r="D33" s="140">
        <f t="shared" ref="D33:AA33" si="13">(C33+D31)</f>
        <v>-3839113.8095238097</v>
      </c>
      <c r="E33" s="140">
        <f t="shared" si="13"/>
        <v>-3749330.0000000005</v>
      </c>
      <c r="F33" s="140">
        <f t="shared" si="13"/>
        <v>-3518558.5714285723</v>
      </c>
      <c r="G33" s="140">
        <f t="shared" si="13"/>
        <v>-3176799.5238095252</v>
      </c>
      <c r="H33" s="140">
        <f t="shared" si="13"/>
        <v>-2694052.8571428587</v>
      </c>
      <c r="I33" s="140">
        <f t="shared" si="13"/>
        <v>-2070318.5714285735</v>
      </c>
      <c r="J33" s="140">
        <f t="shared" si="13"/>
        <v>-1305596.6666666693</v>
      </c>
      <c r="K33" s="140">
        <f t="shared" si="13"/>
        <v>-399887.14285714622</v>
      </c>
      <c r="L33" s="140">
        <f t="shared" si="13"/>
        <v>646809.99999999604</v>
      </c>
      <c r="M33" s="140">
        <f t="shared" si="13"/>
        <v>1834494.7619047572</v>
      </c>
      <c r="N33" s="140">
        <f t="shared" si="13"/>
        <v>3163167.1428571381</v>
      </c>
      <c r="O33" s="140">
        <f t="shared" si="13"/>
        <v>4632827.1428571381</v>
      </c>
      <c r="P33" s="140">
        <f t="shared" si="13"/>
        <v>6243474.7619047565</v>
      </c>
      <c r="Q33" s="140">
        <f t="shared" si="13"/>
        <v>7995109.9999999944</v>
      </c>
      <c r="R33" s="140">
        <f t="shared" si="13"/>
        <v>9887732.8571428508</v>
      </c>
      <c r="S33" s="140">
        <f t="shared" si="13"/>
        <v>11921343.333333327</v>
      </c>
      <c r="T33" s="140">
        <f t="shared" si="13"/>
        <v>14095941.428571422</v>
      </c>
      <c r="U33" s="140">
        <f t="shared" si="13"/>
        <v>16411527.142857134</v>
      </c>
      <c r="V33" s="140">
        <f t="shared" si="13"/>
        <v>18868100.476190466</v>
      </c>
      <c r="W33" s="140">
        <f t="shared" si="13"/>
        <v>21465661.428571418</v>
      </c>
      <c r="X33" s="140">
        <f t="shared" si="13"/>
        <v>24204209.999999989</v>
      </c>
      <c r="Y33" s="140">
        <f t="shared" si="13"/>
        <v>27083746.190476179</v>
      </c>
      <c r="Z33" s="140">
        <f t="shared" si="13"/>
        <v>30104269.999999989</v>
      </c>
      <c r="AA33" s="140">
        <f t="shared" si="13"/>
        <v>33265781.428571418</v>
      </c>
    </row>
    <row r="34" spans="1:27" ht="15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conditionalFormatting sqref="D33:AA33">
    <cfRule type="colorScale" priority="1">
      <colorScale>
        <cfvo type="formula" val="-2000000"/>
        <cfvo type="formula" val="0"/>
        <cfvo type="formula" val="4500000"/>
        <color rgb="FFFF9900"/>
        <color rgb="FFFFFFFF"/>
        <color rgb="FF00FF00"/>
      </colorScale>
    </cfRule>
  </conditionalFormatting>
  <hyperlinks>
    <hyperlink ref="B5" r:id="rId1" xr:uid="{00000000-0004-0000-0600-000000000000}"/>
  </hyperlinks>
  <pageMargins left="0.25" right="0.25" top="0.75" bottom="0.75" header="0" footer="0"/>
  <pageSetup paperSize="9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МЕНЮ</vt:lpstr>
      <vt:lpstr>ВВОДНЫЕ</vt:lpstr>
      <vt:lpstr>ИНВЕСТИЦИИ</vt:lpstr>
      <vt:lpstr>1 МЕС</vt:lpstr>
      <vt:lpstr>ФИНМОДЕЛЬ - 12 вариантов</vt:lpstr>
      <vt:lpstr>ДЛЯ МЕНЕДЖЕРОВ</vt:lpstr>
      <vt:lpstr>24 мес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Дмитрий Фатьянов</cp:lastModifiedBy>
  <dcterms:created xsi:type="dcterms:W3CDTF">2025-02-07T11:33:44Z</dcterms:created>
  <dcterms:modified xsi:type="dcterms:W3CDTF">2025-03-21T11:33:55Z</dcterms:modified>
</cp:coreProperties>
</file>