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9320" windowHeight="10995" activeTab="0"/>
  </bookViews>
  <sheets>
    <sheet name="Приложение №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P1_T0?Data">'[1]0'!$D$57:$N$58,'[1]0'!$D$67:$N$72,'[1]0'!$D$76:$N$76,'[1]0'!$D$78:$N$90,'[1]0'!$D$93:$N$94,'[1]0'!$D$98:$N$99,'[1]0'!$D$55:$N$55,'[1]0'!$D$60:$N$60</definedName>
    <definedName name="P1_T0?unit?ТРУБ">'[1]0'!$D$78:$J$90,'[1]0'!$D$67:$J$69,'[1]0'!$D$55:$J$55,'[1]0'!$D$60:$J$60,'[1]0'!$D$47:$J$53,'[1]0'!$D$12:$J$45,'[1]0'!$D$62:$J$62,'[1]0'!$D$64:$J$64</definedName>
    <definedName name="P1_T0_Protect" hidden="1">'[1]0'!$D$25:$J$25,'[1]0'!$D$35:$J$35,'[1]0'!$D$52:$J$52,'[1]0'!$D$55:$J$55,'[1]0'!$D$57:$G$57,'[1]0'!$D$67:$D$68,'[1]0'!$D$70:$D$73,'[1]0'!$F$72,'[1]0'!$E$73:$J$73</definedName>
    <definedName name="P1_T0_Protection">'[1]0'!$D$25:$J$25,'[1]0'!$D$35:$J$35,'[1]0'!$D$52:$J$52,'[1]0'!$D$55:$J$55,'[1]0'!$D$71,'[1]0'!$D$72</definedName>
    <definedName name="P1_T10_Protect" hidden="1">'[1]10'!$C$14:$C$15,'[1]10'!$C$19:$C$20,'[1]10'!$C$24:$C$25,'[1]10'!$C$29:$C$30,'[1]10'!$B$7:$B$31,'[1]10'!$G$9:$K$10,'[1]10'!$G$14:$K$15,'[1]10'!$G$19:$K$20</definedName>
    <definedName name="P1_T11_Protect" hidden="1">'[1]11'!$C$6:$C$57,'[1]11'!$B$52:$B$57,'[1]11'!$F$54:$J$55,'[1]11'!$F$49:$J$50,'[1]11'!$F$44:$J$45,'[1]11'!$F$33:$J$34,'[1]11'!$F$28:$J$29,'[1]11'!$F$23:$J$24</definedName>
    <definedName name="P1_T16?item_ext?ЧЕЛ">'[1]16'!$H$22:$L$22,'[1]16'!$H$18:$L$18,'[1]16'!$H$20:$L$20,'[1]16'!$H$29:$L$29,'[1]16'!$H$11:$L$11,'[1]16'!$H$13:$L$13,'[1]16'!$H$27:$L$27,'[1]16'!$H$31:$L$31</definedName>
    <definedName name="P1_T16?unit?ТРУБ">'[1]16'!$H$8:$L$8,'[1]16'!$H$10:$L$10,'[1]16'!$H$12:$L$12,'[1]16'!$H$15:$L$15,'[1]16'!$H$17:$L$17,'[1]16'!$H$19:$L$19,'[1]16'!$H$21:$L$21,'[1]16'!$H$24:$L$24</definedName>
    <definedName name="P1_T16?unit?ЧЕЛ">'[1]16'!$H$22:$L$22,'[1]16'!$H$18:$L$18,'[1]16'!$H$20:$L$20,'[1]16'!$H$29:$L$29,'[1]16'!$H$11:$L$11,'[1]16'!$H$13:$L$13,'[1]16'!$H$27:$L$27,'[1]16'!$H$31:$L$31</definedName>
    <definedName name="P1_T17.1_Protect" hidden="1">'[1]17.1'!$D$13:$F$17,'[1]17.1'!$D$21:$F$22,'[1]17.1'!$D$24:$F$26,'[1]17.1'!$D$28:$F$32,'[1]17.1'!$B$15:$B$17,'[1]17.1'!$B$30:$B$32,'[1]17.1'!$D$5:$F$7</definedName>
    <definedName name="P1_T2_Protect" hidden="1">'[1]2'!$O$17:$P$18,'[1]2'!$D$6:$E$6,'[1]2'!$D$8:$E$8,'[1]2'!$D$10:$E$10,'[1]2'!$D$17:$E$18,'[1]2'!$G$6:$H$6,'[1]2'!$G$8:$H$8,'[1]2'!$F$5:$H$5,'[1]2'!$G$10:$H$10,'[1]2'!$G$17:$H$18</definedName>
    <definedName name="P1_T20_Protect" hidden="1">'[1]20'!$B$8:$B$16,'[1]20'!$B$20:$B$28,'[1]20'!$G$9:$K$10,'[1]20'!$G$12:$K$13,'[1]20'!$G$15:$K$16,'[1]20'!$G$21:$K$22,'[1]20'!$G$24:$K$25,'[1]20'!$G$27:$K$28</definedName>
    <definedName name="P1_T22?Data">'[1]22'!$G$6:$O$6,'[1]22'!$G$20:$O$22,'[1]22'!$G$8:$O$10,'[1]22'!$G$25:$O$25,'[1]22'!$C$6,'[1]22'!$C$8:$C$10,'[1]22'!$C$18,'[1]22'!$C$20:$C$22</definedName>
    <definedName name="P1_T25_Protect" hidden="1">'[1]25'!$Q:$DR,'[1]25'!$A$50:$P$306,'[1]25'!$B$7:$C$11,'[1]25'!$B$13:$C$17,'[1]25'!$B$19:$C$23,'[1]25'!$B$26:$C$34,'[1]25'!$H$9:$L$11,'[1]25'!$H$15:$L$17,'[1]25'!$H$21:$L$23</definedName>
    <definedName name="P1_T5_Protect" hidden="1">'[1]5'!$J$41:$M$49,'[1]5'!$E$52:$H$54,'[1]5'!$E$56:$H$64,'[1]5'!$E$67:$M$79,'[1]5'!$E$7:$H$9,'[1]5'!$E$11:$H$19,'[1]5'!$J$7:$J$9,'[1]5'!$J$11:$J$19,'[1]5'!$E$22:$H$24</definedName>
    <definedName name="P1_T6_Protect" hidden="1">'[2]Расчет зп'!$D$33:$H$34,'[2]Расчет зп'!$D$36:$H$37,'[2]Расчет зп'!$D$39:$H$40,'[2]Расчет зп'!$D$47:$H$47,'[2]Расчет зп'!$A$58:$L$506,'[2]Расчет зп'!$M:$EU,'[2]Расчет зп'!$D$43:$H$45,'[2]Расчет зп'!$D$16:$H$18,'[2]Расчет зп'!$D$51:$H$52</definedName>
    <definedName name="P1_T9_Protect" hidden="1">'[1]9'!$D$16:$H$16,'[1]9'!$D$17:$F$17,'[1]9'!$D$19:$H$19,'[1]9'!$D$20:$F$20,'[1]9'!$D$7:$E$7,'[1]9'!$D$8:$F$8,'[1]9'!$D$11:$H$13,'[1]9'!$A$22:$L$387,'[1]9'!$M:$CC</definedName>
    <definedName name="P2_T2_Protect" hidden="1">'[1]2'!$J$5:$L$5,'[1]2'!$K$6:$L$6,'[1]2'!$K$8:$L$8,'[1]2'!$K$10:$L$10,'[1]2'!$K$17:$L$18,'[1]2'!$N$5:$P$5,'[1]2'!$O$6:$P$6,'[1]2'!$O$8:$P$8,'[1]2'!$D$13:$E$14,'[1]2'!$G$13:$H$14</definedName>
    <definedName name="P2_T6_Protect" hidden="1">'[2]Расчет зп'!$D$54:$H$55,'[2]Расчет зп'!$D$57:$H$57,'[2]Расчет зп'!$D$7:$H$11,'[2]Расчет зп'!$D$13:$H$14,'[2]Расчет зп'!$D$21:$H$21,'[2]Расчет зп'!$D$24:$H$24,'[2]Расчет зп'!$D$27:$H$27,'[2]Расчет зп'!$B$32,'[2]Расчет зп'!$B$35,'[2]Расчет зп'!$D$30:$H$30</definedName>
    <definedName name="Sheet2?prefix?">"H"</definedName>
    <definedName name="T0.1?axis?C?ПЭ">'[1]0.1'!$H$7:$J$11,'[1]0.1'!$L$7:$N$11,'[1]0.1'!$D$7:$F$11</definedName>
    <definedName name="T0.1?axis?C?ПЭ?">'[1]0.1'!$H$5:$J$5,'[1]0.1'!$L$5:$N$5,'[1]0.1'!$D$5:$F$5</definedName>
    <definedName name="T0.1?axis?ПРД?БАЗ">'[1]0.1'!$L$7:$N$11,'[1]0.1'!$D$7:$F$11</definedName>
    <definedName name="T0.1?axis?ПФ?ПЛАН">'[1]0.1'!$L$7:$N$11,'[1]0.1'!$D$7:$F$11</definedName>
    <definedName name="T0.1?Data">'[1]0.1'!$H$7:$J$11,'[1]0.1'!$L$7:$N$11,'[1]0.1'!$D$7:$F$11</definedName>
    <definedName name="T0.1?Name" localSheetId="0">'[3]0.1'!#REF!</definedName>
    <definedName name="T0.1?Name">'[3]0.1'!#REF!</definedName>
    <definedName name="T0.1_Protect">'[1]0.1'!$L$5:$N$5,'[1]0.1'!$E$11:$F$11,'[1]0.1'!$D$5:$F$5,'[1]0.1'!$A$12:$O$564,'[1]0.1'!$P:$EM,'[1]0.1'!$H$5:$J$5</definedName>
    <definedName name="T0?axis?ПРД?БАЗ">'[1]0'!$K$7:$L$99,'[1]0'!$F$7:$G$99</definedName>
    <definedName name="T0?axis?ПРД?ПРЕД">'[1]0'!$M$7:$N$99,'[1]0'!$D$7:$E$99</definedName>
    <definedName name="T0?axis?ПФ?ПЛАН">'[1]0'!$K$7:$K$99,'[1]0'!$D$7:$D$99,'[1]0'!$M$7:$M$99,'[1]0'!$F$7:$F$99</definedName>
    <definedName name="T0?axis?ПФ?ФАКТ">'[1]0'!$L$7:$L$99,'[1]0'!$E$7:$E$99,'[1]0'!$N$7:$N$99,'[1]0'!$G$7:$G$99</definedName>
    <definedName name="T0?Data">'[1]0'!$D$8:$N$45,'[1]0'!$D$62:$N$62,'[1]0'!$D$64:$N$64,'[1]0'!$D$47:$N$53,P1_T0?Data</definedName>
    <definedName name="T0?L0.1" localSheetId="0">'[4]Отправлено Креневой'!#REF!</definedName>
    <definedName name="T0?L0.1">'[4]Отправлено Креневой'!#REF!</definedName>
    <definedName name="T0?L0.2" localSheetId="0">'[4]Отправлено Креневой'!#REF!</definedName>
    <definedName name="T0?L0.2">'[4]Отправлено Креневой'!#REF!</definedName>
    <definedName name="T0?L10" localSheetId="0">'[4]Отправлено Креневой'!#REF!</definedName>
    <definedName name="T0?L10">'[4]Отправлено Креневой'!#REF!</definedName>
    <definedName name="T0?L10.1" localSheetId="0">'[4]Отправлено Креневой'!#REF!</definedName>
    <definedName name="T0?L10.1">'[4]Отправлено Креневой'!#REF!</definedName>
    <definedName name="T0?L10.2" localSheetId="0">'[4]Отправлено Креневой'!#REF!</definedName>
    <definedName name="T0?L10.2">'[4]Отправлено Креневой'!#REF!</definedName>
    <definedName name="T0?L10.3" localSheetId="0">'[4]Отправлено Креневой'!#REF!</definedName>
    <definedName name="T0?L10.3">'[4]Отправлено Креневой'!#REF!</definedName>
    <definedName name="T0?L10.4" localSheetId="0">'[4]Отправлено Креневой'!#REF!</definedName>
    <definedName name="T0?L10.4">'[4]Отправлено Креневой'!#REF!</definedName>
    <definedName name="T0?L10.5" localSheetId="0">'[4]Отправлено Креневой'!#REF!</definedName>
    <definedName name="T0?L10.5">'[4]Отправлено Креневой'!#REF!</definedName>
    <definedName name="T0?L10.6" localSheetId="0">'[4]Отправлено Креневой'!#REF!</definedName>
    <definedName name="T0?L10.6">'[4]Отправлено Креневой'!#REF!</definedName>
    <definedName name="T0?L11" localSheetId="0">'[4]Отправлено Креневой'!#REF!</definedName>
    <definedName name="T0?L11">'[4]Отправлено Креневой'!#REF!</definedName>
    <definedName name="T0?L12" localSheetId="0">'[4]Отправлено Креневой'!#REF!</definedName>
    <definedName name="T0?L12">'[4]Отправлено Креневой'!#REF!</definedName>
    <definedName name="T0?L13" localSheetId="0">'[4]Отправлено Креневой'!#REF!</definedName>
    <definedName name="T0?L13">'[4]Отправлено Креневой'!#REF!</definedName>
    <definedName name="T0?L14" localSheetId="0">'[4]Отправлено Креневой'!#REF!</definedName>
    <definedName name="T0?L14">'[4]Отправлено Креневой'!#REF!</definedName>
    <definedName name="T0?L17" localSheetId="0">'[4]Отправлено Креневой'!#REF!</definedName>
    <definedName name="T0?L17">'[4]Отправлено Креневой'!#REF!</definedName>
    <definedName name="T0?L17.2.1" localSheetId="0">'[4]Отправлено Креневой'!#REF!</definedName>
    <definedName name="T0?L17.2.1">'[4]Отправлено Креневой'!#REF!</definedName>
    <definedName name="T0?L17.2.2" localSheetId="0">'[4]Отправлено Креневой'!#REF!</definedName>
    <definedName name="T0?L17.2.2">'[4]Отправлено Креневой'!#REF!</definedName>
    <definedName name="T0?L18" localSheetId="0">'[4]Отправлено Креневой'!#REF!</definedName>
    <definedName name="T0?L18">'[4]Отправлено Креневой'!#REF!</definedName>
    <definedName name="T0?L19" localSheetId="0">'[4]Отправлено Креневой'!#REF!</definedName>
    <definedName name="T0?L19">'[4]Отправлено Креневой'!#REF!</definedName>
    <definedName name="T0?L20" localSheetId="0">'[4]Отправлено Креневой'!#REF!</definedName>
    <definedName name="T0?L20">'[4]Отправлено Креневой'!#REF!</definedName>
    <definedName name="T0?L26" localSheetId="0">'[4]Отправлено Креневой'!#REF!</definedName>
    <definedName name="T0?L26">'[4]Отправлено Креневой'!#REF!</definedName>
    <definedName name="T0?L27" localSheetId="0">'[4]Отправлено Креневой'!#REF!</definedName>
    <definedName name="T0?L27">'[4]Отправлено Креневой'!#REF!</definedName>
    <definedName name="T0?L27.1" localSheetId="0">'[4]Отправлено Креневой'!#REF!</definedName>
    <definedName name="T0?L27.1">'[4]Отправлено Креневой'!#REF!</definedName>
    <definedName name="T0?L27.1.1" localSheetId="0">'[4]Отправлено Креневой'!#REF!</definedName>
    <definedName name="T0?L27.1.1">'[4]Отправлено Креневой'!#REF!</definedName>
    <definedName name="T0?L27.1.2" localSheetId="0">'[4]Отправлено Креневой'!#REF!</definedName>
    <definedName name="T0?L27.1.2">'[4]Отправлено Креневой'!#REF!</definedName>
    <definedName name="T0?L27.2" localSheetId="0">'[4]Отправлено Креневой'!#REF!</definedName>
    <definedName name="T0?L27.2">'[4]Отправлено Креневой'!#REF!</definedName>
    <definedName name="T0?L27.3" localSheetId="0">'[4]Отправлено Креневой'!#REF!</definedName>
    <definedName name="T0?L27.3">'[4]Отправлено Креневой'!#REF!</definedName>
    <definedName name="T0?L28.1" localSheetId="0">'[4]Отправлено Креневой'!#REF!</definedName>
    <definedName name="T0?L28.1">'[4]Отправлено Креневой'!#REF!</definedName>
    <definedName name="T0?L28.2" localSheetId="0">'[4]Отправлено Креневой'!#REF!</definedName>
    <definedName name="T0?L28.2">'[4]Отправлено Креневой'!#REF!</definedName>
    <definedName name="T0?L29.1" localSheetId="0">'[4]Отправлено Креневой'!#REF!</definedName>
    <definedName name="T0?L29.1">'[4]Отправлено Креневой'!#REF!</definedName>
    <definedName name="T0?L29.2" localSheetId="0">'[4]Отправлено Креневой'!#REF!</definedName>
    <definedName name="T0?L29.2">'[4]Отправлено Креневой'!#REF!</definedName>
    <definedName name="T0?L7" localSheetId="0">'[4]Отправлено Креневой'!#REF!</definedName>
    <definedName name="T0?L7">'[4]Отправлено Креневой'!#REF!</definedName>
    <definedName name="T0?L7.7" localSheetId="0">'[4]Отправлено Креневой'!#REF!</definedName>
    <definedName name="T0?L7.7">'[4]Отправлено Креневой'!#REF!</definedName>
    <definedName name="T0?L7.7.13" localSheetId="0">'[4]Отправлено Креневой'!#REF!</definedName>
    <definedName name="T0?L7.7.13">'[4]Отправлено Креневой'!#REF!</definedName>
    <definedName name="T0?L7.7.7" localSheetId="0">'[4]Отправлено Креневой'!#REF!</definedName>
    <definedName name="T0?L7.7.7">'[4]Отправлено Креневой'!#REF!</definedName>
    <definedName name="T0?L8" localSheetId="0">'[4]Отправлено Креневой'!#REF!</definedName>
    <definedName name="T0?L8">'[4]Отправлено Креневой'!#REF!</definedName>
    <definedName name="T0?L8.1" localSheetId="0">'[4]Отправлено Креневой'!#REF!</definedName>
    <definedName name="T0?L8.1">'[4]Отправлено Креневой'!#REF!</definedName>
    <definedName name="T0?L8.2" localSheetId="0">'[4]Отправлено Креневой'!#REF!</definedName>
    <definedName name="T0?L8.2">'[4]Отправлено Креневой'!#REF!</definedName>
    <definedName name="T0?L8.4" localSheetId="0">'[4]Отправлено Креневой'!#REF!</definedName>
    <definedName name="T0?L8.4">'[4]Отправлено Креневой'!#REF!</definedName>
    <definedName name="T0?L8.5" localSheetId="0">'[4]Отправлено Креневой'!#REF!</definedName>
    <definedName name="T0?L8.5">'[4]Отправлено Креневой'!#REF!</definedName>
    <definedName name="T0?L8.6" localSheetId="0">'[4]Отправлено Креневой'!#REF!</definedName>
    <definedName name="T0?L8.6">'[4]Отправлено Креневой'!#REF!</definedName>
    <definedName name="T0?L9" localSheetId="0">'[4]Отправлено Креневой'!#REF!</definedName>
    <definedName name="T0?L9">'[4]Отправлено Креневой'!#REF!</definedName>
    <definedName name="T0?L9.4" localSheetId="0">'[4]Отправлено Креневой'!#REF!</definedName>
    <definedName name="T0?L9.4">'[4]Отправлено Креневой'!#REF!</definedName>
    <definedName name="T0?Name" localSheetId="0">'[4]Отправлено Креневой'!#REF!</definedName>
    <definedName name="T0?Name">'[4]Отправлено Креневой'!#REF!</definedName>
    <definedName name="T0?Title" localSheetId="0">'[4]Отправлено Креневой'!#REF!</definedName>
    <definedName name="T0?Title">'[4]Отправлено Креневой'!#REF!</definedName>
    <definedName name="T0?unit?ПРЦ">'[1]0'!$D$93:$J$94,'[1]0'!$D$98:$J$99,'[1]0'!$K$7:$N$99,'[1]0'!$D$76:$J$76</definedName>
    <definedName name="T0?unit?РУБ.МВТ.МЕС" localSheetId="0">'[4]Отправлено Креневой'!#REF!</definedName>
    <definedName name="T0?unit?РУБ.МВТ.МЕС">'[4]Отправлено Креневой'!#REF!</definedName>
    <definedName name="T0?unit?РУБ.ТКВТЧ" localSheetId="0">'[4]Отправлено Креневой'!#REF!</definedName>
    <definedName name="T0?unit?РУБ.ТКВТЧ">'[4]Отправлено Креневой'!#REF!</definedName>
    <definedName name="T0?unit?ТРУБ">'[1]0'!$D$57:$J$58,P1_T0?unit?ТРУБ</definedName>
    <definedName name="T0_Protect">'[1]0'!$D$80:$J$90,'[1]0'!$D$93:$J$94,'[1]0'!$D$98:$J$99,'[1]0'!$A$100:$N$298,'[1]0'!$O:$GX,'[1]0'!$D$16:$J$16,P1_T0_Protect</definedName>
    <definedName name="T1?axis?ПРД?БАЗ">'[1]1'!$I$6:$J$23,'[1]1'!$F$6:$G$23</definedName>
    <definedName name="T1?axis?ПРД?ПРЕД">'[1]1'!$K$6:$L$23,'[1]1'!$D$6:$E$23</definedName>
    <definedName name="T1?axis?ПФ?ПЛАН">'[1]1'!$I$6:$I$23,'[1]1'!$D$6:$D$23,'[1]1'!$K$6:$K$23,'[1]1'!$F$6:$F$23</definedName>
    <definedName name="T1?axis?ПФ?ФАКТ">'[1]1'!$J$6:$J$23,'[1]1'!$E$6:$E$23,'[1]1'!$L$6:$L$23,'[1]1'!$G$6:$G$23</definedName>
    <definedName name="T1?Data">'[1]1'!$D$14:$H$18,'[1]1'!$D$20:$H$23,'[1]1'!$I$6:$L$12,'[1]1'!$I$14:$L$18,'[1]1'!$I$20:$L$23,'[1]1'!$D$6:$H$12</definedName>
    <definedName name="T1_Protect">'[1]1'!$D$20:$H$22,'[1]1'!$D$6:$H$12,'[1]1'!$A$24:$L$961,'[1]1'!$M:$DL,'[1]1'!$D$14:$H$18</definedName>
    <definedName name="T10?axis?ПРД?БАЗ">'[1]10'!$L$6:$M$33,'[1]10'!$I$6:$J$33</definedName>
    <definedName name="T10?axis?ПРД?ПРЕД">'[1]10'!$N$6:$O$33,'[1]10'!$G$6:$H$33</definedName>
    <definedName name="T10?axis?ПФ?ПЛАН">'[1]10'!$L$6:$L$33,'[1]10'!$G$6:$G$33,'[1]10'!$N$6:$N$33,'[1]10'!$I$6:$I$33</definedName>
    <definedName name="T10?axis?ПФ?ФАКТ">'[1]10'!$M$6:$M$33,'[1]10'!$H$6:$H$33,'[1]10'!$O$6:$O$33,'[1]10'!$J$6:$J$33</definedName>
    <definedName name="T10_Protect">'[1]10'!$G$24:$K$25,'[1]10'!$G$29:$K$30,'[1]10'!$A$34:$O$902,'[1]10'!$P:$DG,'[1]10'!$C$9:$C$10,P1_T10_Protect</definedName>
    <definedName name="T11?axis?R?ВРАС">#REF!</definedName>
    <definedName name="T11?axis?R?ВРАС?">#REF!</definedName>
    <definedName name="T11?axis?R?ДОГОВОР">#REF!</definedName>
    <definedName name="T11?axis?R?ДОГОВОР?" localSheetId="0">'[5]Услуги непроиз-го хар-ра'!#REF!</definedName>
    <definedName name="T11?axis?R?ДОГОВОР?">'[5]Услуги непроиз-го хар-ра'!#REF!</definedName>
    <definedName name="T11?axis?ПРД?БАЗ">'[1]11'!$K$6:$L$58,'[1]11'!$H$6:$I$58</definedName>
    <definedName name="T11?axis?ПРД?ПРЕД">'[1]11'!$M$6:$N$58,'[1]11'!$F$6:$G$58</definedName>
    <definedName name="T11?axis?ПРД?РЕГ" localSheetId="0">#REF!</definedName>
    <definedName name="T11?axis?ПРД?РЕГ">#REF!</definedName>
    <definedName name="T11?axis?ПФ?NA" localSheetId="0">#REF!</definedName>
    <definedName name="T11?axis?ПФ?NA">#REF!</definedName>
    <definedName name="T11?axis?ПФ?ПЛАН">'[1]11'!$K$6:$K$58,'[1]11'!$F$6:$F$58,'[1]11'!$M$6:$M$58,'[1]11'!$H$6:$H$58</definedName>
    <definedName name="T11?axis?ПФ?ФАКТ">'[1]11'!$L$6:$L$58,'[1]11'!$G$6:$G$58,'[1]11'!$N$6:$N$58,'[1]11'!$I$6:$I$58</definedName>
    <definedName name="T11?Data">'[1]11'!$F$58:$N$58,'[1]11'!$F$6:$N$56</definedName>
    <definedName name="T11?item_ext?РОСТ" localSheetId="0">'[5]Услуги непроиз-го хар-ра'!#REF!</definedName>
    <definedName name="T11?item_ext?РОСТ">'[5]Услуги непроиз-го хар-ра'!#REF!</definedName>
    <definedName name="T11?L1">#REF!</definedName>
    <definedName name="T11?L1.1" localSheetId="0">'[5]Услуги непроиз-го хар-ра'!#REF!</definedName>
    <definedName name="T11?L1.1">'[5]Услуги непроиз-го хар-ра'!#REF!</definedName>
    <definedName name="T11?Name" localSheetId="0">'[1]11'!#REF!</definedName>
    <definedName name="T11?Name">'[1]11'!#REF!</definedName>
    <definedName name="T11?Table">#REF!</definedName>
    <definedName name="T11?Title" localSheetId="0">'[5]Услуги непроиз-го хар-ра'!#REF!</definedName>
    <definedName name="T11?Title">'[5]Услуги непроиз-го хар-ра'!#REF!</definedName>
    <definedName name="T11?unit?ПРЦ" localSheetId="0">'[5]Услуги непроиз-го хар-ра'!#REF!</definedName>
    <definedName name="T11?unit?ПРЦ">'[5]Услуги непроиз-го хар-ра'!#REF!</definedName>
    <definedName name="T11?unit?ТРУБ">#REF!</definedName>
    <definedName name="T11_ADD_1" localSheetId="0">'[5]Услуги непроиз-го хар-ра'!#REF!</definedName>
    <definedName name="T11_ADD_1">'[5]Услуги непроиз-го хар-ра'!#REF!</definedName>
    <definedName name="T11_Protect">'[1]11'!$F$18:$J$19,'[1]11'!$F$13:$J$14,'[1]11'!$F$8:$J$9,'[1]11'!$A$59:$N$172,'[1]11'!$O:$BM,'[1]11'!$F$39:$J$40,P1_T11_Protect</definedName>
    <definedName name="T12?axis?ПРД?БАЗ">'[1]12'!$J$6:$K$20,'[1]12'!$G$6:$H$20</definedName>
    <definedName name="T12?axis?ПРД?ПРЕД">'[1]12'!$L$6:$M$20,'[1]12'!$E$6:$F$20</definedName>
    <definedName name="T12?axis?ПФ?ПЛАН">'[1]12'!$J$6:$J$20,'[1]12'!$E$6:$E$20,'[1]12'!$L$6:$L$20,'[1]12'!$G$6:$G$20</definedName>
    <definedName name="T12?axis?ПФ?ФАКТ">'[1]12'!$K$6:$K$20,'[1]12'!$F$6:$F$20,'[1]12'!$M$6:$M$20,'[1]12'!$H$6:$H$20</definedName>
    <definedName name="T12?Data">'[1]12'!$B$15,'[1]12'!$E$13:$M$18,'[1]12'!$E$20:$M$20,'[1]12'!$B$13,'[1]12'!$B$17,'[1]12'!$E$6:$M$11</definedName>
    <definedName name="T12?L3.1.x">'[1]12'!$E$16:$M$16,'[1]12'!$E$18:$M$18,'[1]12'!$E$14:$M$14</definedName>
    <definedName name="T12?L3.x">'[1]12'!$E$15:$M$15,'[1]12'!$E$17:$M$17,'[1]12'!$E$13:$M$13</definedName>
    <definedName name="T12?Name" localSheetId="0">'[1]12'!#REF!</definedName>
    <definedName name="T12?Name">'[1]12'!#REF!</definedName>
    <definedName name="T12?unit?ГА">'[1]12'!$E$16:$I$16,'[1]12'!$E$11:$I$11,'[1]12'!$E$14:$I$14,'[1]12'!$E$18:$I$18,'[1]12'!$E$7:$I$7</definedName>
    <definedName name="T12?unit?ТРУБ">'[1]12'!$E$15:$I$15,'[1]12'!$E$6:$I$6,'[1]12'!$E$13:$I$13,'[1]12'!$E$17:$I$17,'[1]12'!$E$20:$I$20,'[1]12'!$E$8:$I$10</definedName>
    <definedName name="T12_Protect">'[1]12'!$B$13:$B$18,'[1]12'!$E$13:$I$18,'[1]12'!$A$21:$M$416,'[1]12'!$N:$ER,'[1]12'!$E$6:$I$9</definedName>
    <definedName name="T13?axis?ПРД?БАЗ">'[1]13'!$I$6:$J$13,'[1]13'!$F$6:$G$13</definedName>
    <definedName name="T13?axis?ПРД?ПРЕД">'[1]13'!$D$6:$E$13,'[1]13'!$K$6:$L$13</definedName>
    <definedName name="T13?axis?ПФ?ПЛАН">'[1]13'!$K$6:$K$13,'[1]13'!$F$6:$F$13,'[1]13'!$D$6:$D$13,'[1]13'!$I$6:$I$13</definedName>
    <definedName name="T13?axis?ПФ?ФАКТ">'[1]13'!$L$6:$L$13,'[1]13'!$G$6:$G$13,'[1]13'!$E$6:$E$13,'[1]13'!$J$6:$J$13</definedName>
    <definedName name="T13?Name" localSheetId="0">'[1]13'!#REF!</definedName>
    <definedName name="T13?Name">'[1]13'!#REF!</definedName>
    <definedName name="T13?unit?РУБ.ТМКБ">'[1]13'!$D$12:$H$12,'[1]13'!$D$9:$H$9</definedName>
    <definedName name="T13?unit?ТМКБ">'[1]13'!$D$11:$H$11,'[1]13'!$D$8:$H$8</definedName>
    <definedName name="T13?unit?ТРУБ">'[1]13'!$D$10:$H$10,'[1]13'!$D$13:$H$13,'[1]13'!$D$6:$H$7</definedName>
    <definedName name="T13_Protect">'[1]13'!$D$8:$H$9,'[1]13'!$A$14:$L$483,'[1]13'!$M:$CX,'[1]13'!$D$11:$H$12</definedName>
    <definedName name="T14?axis?ПРД?БАЗ">'[1]14'!$J$6:$K$20,'[1]14'!$G$6:$H$20</definedName>
    <definedName name="T14?axis?ПРД?ПРЕД">'[1]14'!$L$6:$M$20,'[1]14'!$E$6:$F$20</definedName>
    <definedName name="T14?axis?ПФ?ПЛАН">'[1]14'!$G$6:$G$20,'[1]14'!$J$6:$J$20,'[1]14'!$L$6:$L$20,'[1]14'!$E$6:$E$20</definedName>
    <definedName name="T14?axis?ПФ?ФАКТ">'[1]14'!$H$6:$H$20,'[1]14'!$K$6:$K$20,'[1]14'!$M$6:$M$20,'[1]14'!$F$6:$F$20</definedName>
    <definedName name="T14?Data">'[1]14'!$E$20:$M$20,'[1]14'!$E$7:$M$18</definedName>
    <definedName name="T14?L1">'[1]14'!$E$13:$M$13,'[1]14'!$E$10:$M$10,'[1]14'!$E$16:$M$16,'[1]14'!$E$7:$M$7</definedName>
    <definedName name="T14?L1.1">'[1]14'!$E$14:$M$14,'[1]14'!$E$11:$M$11,'[1]14'!$E$17:$M$17,'[1]14'!$E$8:$M$8</definedName>
    <definedName name="T14?L1.2">'[1]14'!$E$15:$M$15,'[1]14'!$E$12:$M$12,'[1]14'!$E$18:$M$18,'[1]14'!$E$9:$M$9</definedName>
    <definedName name="T14?unit?ПРЦ">'[1]14'!$E$15:$I$15,'[1]14'!$E$9:$I$9,'[1]14'!$E$18:$I$18,'[1]14'!$J$6:$M$20,'[1]14'!$E$12:$I$12</definedName>
    <definedName name="T14?unit?ТРУБ">'[1]14'!$E$13:$I$14,'[1]14'!$E$7:$I$8,'[1]14'!$E$16:$I$17,'[1]14'!$E$20:$I$20,'[1]14'!$E$10:$I$11</definedName>
    <definedName name="T14_Protect">'[1]14'!$E$8:$I$9,'[1]14'!$E$11:$I$12,'[1]14'!$E$14:$I$15,'[1]14'!$E$17:$I$18,'[1]14'!$B$7:$B$19,'[1]14'!$A$21:$M$495,'[1]14'!$N:$DI,'[1]14'!$E$7</definedName>
    <definedName name="T15?axis?ПРД?БАЗ">'[1]15'!$I$6:$J$11,'[1]15'!$F$6:$G$11</definedName>
    <definedName name="T15?axis?ПРД?ПРЕД">'[1]15'!$K$6:$L$11,'[1]15'!$D$6:$E$11</definedName>
    <definedName name="T15?axis?ПФ?ПЛАН">'[1]15'!$I$6:$I$11,'[1]15'!$D$6:$D$11,'[1]15'!$K$6:$K$11,'[1]15'!$F$6:$F$11</definedName>
    <definedName name="T15?axis?ПФ?ФАКТ">'[1]15'!$J$6:$J$11,'[1]15'!$E$6:$E$11,'[1]15'!$L$6:$L$11,'[1]15'!$G$6:$G$11</definedName>
    <definedName name="T15_Protect">'[1]15'!$A$12:$L$318,'[1]15'!$M:$DE,'[1]15'!$D$6:$H$10</definedName>
    <definedName name="T16?axis?ПРД?БАЗ">'[1]16'!$M$6:$N$35,'[1]16'!$J$6:$K$35</definedName>
    <definedName name="T16?axis?ПРД?ПРЕД">'[1]16'!$O$6:$P$35,'[1]16'!$H$6:$I$35</definedName>
    <definedName name="T16?axis?ПФ?ПЛАН">'[1]16'!$M$6:$M$35,'[1]16'!$H$6:$H$35,'[1]16'!$O$6:$O$35,'[1]16'!$J$6:$J$35</definedName>
    <definedName name="T16?axis?ПФ?ФАКТ">'[1]16'!$N$6:$N$35,'[1]16'!$I$6:$I$35,'[1]16'!$P$6:$P$35,'[1]16'!$K$6:$K$35</definedName>
    <definedName name="T16?Data">'[1]16'!$H$35:$P$35,'[1]16'!$H$6:$P$31</definedName>
    <definedName name="T16?item_ext?ЧЕЛ">'[1]16'!$H$9:$L$9,P1_T16?item_ext?ЧЕЛ</definedName>
    <definedName name="T16?unit?ТРУБ">'[1]16'!$H$26:$L$26,'[1]16'!$H$28:$L$28,'[1]16'!$H$30:$L$30,'[1]16'!$H$35:$L$35,'[1]16'!$H$6:$L$6,P1_T16?unit?ТРУБ</definedName>
    <definedName name="T16?unit?ЧЕЛ">'[1]16'!$H$9:$L$9,P1_T16?unit?ЧЕЛ</definedName>
    <definedName name="T16_Protect">'[1]16'!$B$6:$C$33,'[1]16'!$H$8:$L$13,'[1]16'!$H$17:$L$22,'[1]16'!$H$26:$L$31,'[1]16'!$A$36:$P$300,'[1]16'!$Q:$CH</definedName>
    <definedName name="T17.1?axis?C?НП">'[1]17.1'!$D$6:$F$19,'[1]17.1'!$D$21:$F$34</definedName>
    <definedName name="T17.1?axis?R?ВРАС">'[1]17.1'!$D$30:$H$32,'[1]17.1'!$D$15:$H$17</definedName>
    <definedName name="T17.1?axis?R?ВРАС?">'[1]17.1'!$B$30:$B$32,'[1]17.1'!$B$15:$B$17</definedName>
    <definedName name="T17.1?Data">'[1]17.1'!$D$21:$F$34,'[1]17.1'!$H$6:$H$8,'[1]17.1'!$H$10,'[1]17.1'!$H$12,'[1]17.1'!$H$14:$H$19,'[1]17.1'!$H$21:$H$23,'[1]17.1'!$H$25,'[1]17.1'!$H$27,'[1]17.1'!$H$29:$H$34,'[1]17.1'!$D$5:$F$19</definedName>
    <definedName name="T17.1?item_ext?ВСЕГО">'[1]17.1'!$H$6:$H$19,'[1]17.1'!$H$21:$H$34</definedName>
    <definedName name="T17.1?L1">'[1]17.1'!$A$6:$H$6,'[1]17.1'!$A$21:$H$21</definedName>
    <definedName name="T17.1?L2">'[1]17.1'!$A$7:$H$7,'[1]17.1'!$A$22:$H$22</definedName>
    <definedName name="T17.1?L3">'[1]17.1'!$A$8:$H$8,'[1]17.1'!$A$23:$H$23</definedName>
    <definedName name="T17.1?L3.1">'[1]17.1'!$A$9:$H$9,'[1]17.1'!$A$24:$H$24</definedName>
    <definedName name="T17.1?L4">'[1]17.1'!$A$10:$H$10,'[1]17.1'!$A$25:$H$25</definedName>
    <definedName name="T17.1?L4.1">'[1]17.1'!$A$11:$H$11,'[1]17.1'!$A$26:$H$26</definedName>
    <definedName name="T17.1?L5">'[1]17.1'!$A$12:$H$12,'[1]17.1'!$A$27:$H$27</definedName>
    <definedName name="T17.1?L5.1">'[1]17.1'!$A$13:$H$13,'[1]17.1'!$A$28:$H$28</definedName>
    <definedName name="T17.1?L6">'[1]17.1'!$A$14:$H$14,'[1]17.1'!$A$29:$H$29</definedName>
    <definedName name="T17.1?L7">'[1]17.1'!$D$30:$H$32,'[1]17.1'!$D$15:$H$17</definedName>
    <definedName name="T17.1?L8">'[1]17.1'!$A$19:$H$19,'[1]17.1'!$A$34:$H$34</definedName>
    <definedName name="T17.1?unit?РУБ">'[1]17.1'!$D$9:$H$9,'[1]17.1'!$D$11:$H$11,'[1]17.1'!$D$13:$H$13,'[1]17.1'!$D$24:$H$24,'[1]17.1'!$D$26:$H$26,'[1]17.1'!$D$28:$H$28</definedName>
    <definedName name="T17.1?unit?ТРУБ">'[1]17.1'!$D$8:$H$8,'[1]17.1'!$D$10:$H$10,'[1]17.1'!$D$12:$H$12,'[1]17.1'!$D$14:$H$19,'[1]17.1'!$D$23:$H$23,'[1]17.1'!$D$25:$H$25,'[1]17.1'!$D$27:$H$27,'[1]17.1'!$D$29:$H$34</definedName>
    <definedName name="T17.1?unit?ЧДН">'[1]17.1'!$D$7:$H$7,'[1]17.1'!$D$22:$H$22</definedName>
    <definedName name="T17.1?unit?ЧЕЛ">'[1]17.1'!$D$21:$H$21,'[1]17.1'!$D$6:$H$6</definedName>
    <definedName name="T17.1_Protect">'[1]17.1'!$A$35:$H$541,'[1]17.1'!$I:$EC,'[1]17.1'!$D$9:$F$11,P1_T17.1_Protect</definedName>
    <definedName name="T17?axis?ПРД?БАЗ">'[1]17'!$I$6:$J$17,'[1]17'!$F$6:$G$17</definedName>
    <definedName name="T17?axis?ПРД?ПРЕД">'[1]17'!$K$6:$L$17,'[1]17'!$D$6:$E$17</definedName>
    <definedName name="T17?axis?ПФ?ПЛАН">'[1]17'!$I$6:$I$17,'[1]17'!$D$6:$D$17,'[1]17'!$K$6:$K$17,'[1]17'!$F$6:$F$17</definedName>
    <definedName name="T17?axis?ПФ?ФАКТ">'[1]17'!$J$6:$J$17,'[1]17'!$E$6:$E$17,'[1]17'!$L$6:$L$17,'[1]17'!$G$6:$G$17</definedName>
    <definedName name="T17?Data">'[1]17'!$D$17:$L$17,'[1]17'!$D$6:$L$15</definedName>
    <definedName name="T17_1_Protect">'[1]17.1'!$D$9:$F$11,'[1]17.1'!$D$13:$F$17,'[1]17.1'!$D$21:$F$22,'[1]17.1'!$D$24:$F$26,'[1]17.1'!$D$28:$F$32,'[1]17.1'!$B$15:$B$17,'[1]17.1'!$B$30:$B$32,'[1]17.1'!$D$5:$F$7</definedName>
    <definedName name="T17_Protect">'[1]17'!$D$6:$H$15,'[1]17'!$A$18:$L$157,'[1]17'!$M:$CJ,'[1]17'!$B$12:$B$15</definedName>
    <definedName name="T18?axis?ПРД?БАЗ">'[1]18'!$L$6:$M$43,'[1]18'!$I$6:$J$43</definedName>
    <definedName name="T18?axis?ПРД?ПРЕД">'[1]18'!$N$6:$O$43,'[1]18'!$G$6:$H$43</definedName>
    <definedName name="T18?axis?ПФ?ПЛАН">'[1]18'!$L$6:$L$43,'[1]18'!$G$6:$G$43,'[1]18'!$N$6:$N$43,'[1]18'!$I$6:$I$43</definedName>
    <definedName name="T18?axis?ПФ?ФАКТ">'[1]18'!$M$6:$M$43,'[1]18'!$H$6:$H$43,'[1]18'!$O$6:$O$43,'[1]18'!$J$6:$J$43</definedName>
    <definedName name="T18?Data">'[1]18'!$G$43:$O$43,'[1]18'!$G$6:$O$40</definedName>
    <definedName name="T18_Protect">'[1]18'!$B$6:$C$42,'[1]18'!$G$8:$K$10,'[1]18'!$G$20:$K$22,'[1]18'!$G$26:$K$28,'[1]18'!$G$32:$K$34,'[1]18'!$G$38:$K$40,'[1]18'!$A$44:$O$388,'[1]18'!$P:$CE,'[1]18'!$G$14:$K$16</definedName>
    <definedName name="T19?axis?ПРД?БАЗ">'[1]19'!$L$6:$M$26,'[1]19'!$I$6:$J$26</definedName>
    <definedName name="T19?axis?ПРД?ПРЕД">'[1]19'!$N$6:$O$26,'[1]19'!$G$6:$H$26</definedName>
    <definedName name="T19?axis?ПФ?ПЛАН">'[1]19'!$L$6:$L$26,'[1]19'!$G$6:$G$26,'[1]19'!$N$6:$N$26,'[1]19'!$I$6:$I$26</definedName>
    <definedName name="T19?axis?ПФ?ФАКТ">'[1]19'!$M$6:$M$26,'[1]19'!$H$6:$H$26,'[1]19'!$O$6:$O$26,'[1]19'!$J$6:$J$26</definedName>
    <definedName name="T19?L1.x">'[1]19'!$G$20:$O$22,'[1]19'!$G$8:$O$10</definedName>
    <definedName name="T19_Protect">'[1]19'!$G$8:$K$10,'[1]19'!$G$14:$K$16,'[1]19'!$G$20:$K$22,'[1]19'!$A$27:$O$1111,'[1]19'!$P:$CZ,'[1]19'!$B$6:$C$24</definedName>
    <definedName name="T2?axis?C?ПЭ">'[1]2'!$J$6:$L$20,'[1]2'!$N$6:$P$20,'[1]2'!$F$6:$H$20</definedName>
    <definedName name="T2?axis?C?ПЭ?">'[1]2'!$J$5:$L$5,'[1]2'!$N$5:$P$5,'[1]2'!$F$5:$H$5</definedName>
    <definedName name="T2?axis?ПРД?БАЗ">'[1]2'!$F$6:$M$20,'[1]2'!$R$6:$S$20</definedName>
    <definedName name="T2?axis?ПРД?ПРЕД">'[1]2'!$D$6:$E$20,'[1]2'!$T$6:$U$20</definedName>
    <definedName name="T2?axis?ПФ?ПЛАН">'[1]2'!$T$6:$T$20,'[1]2'!$D$6:$D$20,'[1]2'!$F$6:$I$20,'[1]2'!$R$6:$R$20</definedName>
    <definedName name="T2?axis?ПФ?ФАКТ">'[1]2'!$U$6:$U$20,'[1]2'!$E$6:$E$20,'[1]2'!$J$6:$M$20,'[1]2'!$S$6:$S$20</definedName>
    <definedName name="T2?Data">'[1]2'!$J$6:$L$20,'[1]2'!$N$6:$P$20,'[1]2'!$R$6:$U$20,'[1]2'!$D$6:$H$20</definedName>
    <definedName name="T2?Name" localSheetId="0">'[3]2'!#REF!</definedName>
    <definedName name="T2?Name">'[3]2'!#REF!</definedName>
    <definedName name="T2?unit?МКВТЧ">'[1]2'!$D$6:$Q$8,'[1]2'!$D$12:$Q$14,'[1]2'!$D$16:$Q$16,'[1]2'!$D$10:$Q$10</definedName>
    <definedName name="T2?unit?ПРЦ">'[1]2'!$R$6:$U$20,'[1]2'!$D$9:$Q$9,'[1]2'!$D$19:$Q$19,'[1]2'!$D$15:$Q$15</definedName>
    <definedName name="T2?unit?ТГКАЛ">'[1]2'!$D$20:$Q$20,'[1]2'!$D$17:$Q$18</definedName>
    <definedName name="T2_Protect">'[1]2'!$K$13:$L$14,'[1]2'!$O$13:$P$14,'[1]2'!$A$21:$U$234,'[1]2'!$V:$DF,'[1]2'!$O$10:$P$10,P1_T2_Protect,P2_T2_Protect</definedName>
    <definedName name="T20?axis?R?ДОГОВОР">'[1]20'!$G$7:$O$17,'[1]20'!$G$19:$O$29</definedName>
    <definedName name="T20?axis?R?ДОГОВОР?">'[1]20'!$D$7:$D$17,'[1]20'!$D$19:$D$29</definedName>
    <definedName name="T20?axis?ПРД?БАЗ">'[1]20'!$L$6:$M$30,'[1]20'!$I$6:$J$30</definedName>
    <definedName name="T20?axis?ПРД?ПРЕД">'[1]20'!$G$6:$H$30,'[1]20'!$N$6:$O$30</definedName>
    <definedName name="T20?axis?ПФ?ПЛАН">'[1]20'!$L$6:$L$30,'[1]20'!$G$6:$G$30,'[1]20'!$N$6:$N$30,'[1]20'!$I$6:$I$30</definedName>
    <definedName name="T20?axis?ПФ?ФАКТ">'[1]20'!$M$6:$M$30,'[1]20'!$H$6:$H$30,'[1]20'!$O$6:$O$30,'[1]20'!$J$6:$J$30</definedName>
    <definedName name="T20?Data">'[1]20'!$G$8:$O$16,'[1]20'!$G$18:$O$18,'[1]20'!$G$20:$O$28,'[1]20'!$G$30:$O$30,'[1]20'!$G$6:$O$6</definedName>
    <definedName name="T20?L1.1">'[1]20'!$G$11:$O$11,'[1]20'!$G$14:$O$14,'[1]20'!$G$8:$O$8</definedName>
    <definedName name="T20?L1.2">'[1]20'!$G$12:$O$12,'[1]20'!$G$15:$O$15,'[1]20'!$G$9:$O$9</definedName>
    <definedName name="T20?L1.3">'[1]20'!$G$13:$O$13,'[1]20'!$G$16:$O$16,'[1]20'!$G$10:$O$10</definedName>
    <definedName name="T20?L2.1">'[1]20'!$G$23:$O$23,'[1]20'!$G$26:$O$26,'[1]20'!$G$20:$O$20</definedName>
    <definedName name="T20?L2.2">'[1]20'!$G$24:$O$24,'[1]20'!$G$27:$O$27,'[1]20'!$G$21:$O$21</definedName>
    <definedName name="T20?L2.3">'[1]20'!$G$25:$O$25,'[1]20'!$G$28:$O$28,'[1]20'!$G$22:$O$22</definedName>
    <definedName name="T20_Protect">'[1]20'!$A$31:$O$205,'[1]20'!$P:$DA,'[1]20'!$F$11,P1_T20_Protect</definedName>
    <definedName name="T21?axis?ПРД?БАЗ">'[1]21'!$J$6:$K$20,'[1]21'!$G$6:$H$20</definedName>
    <definedName name="T21?axis?ПРД?ПРЕД">'[1]21'!$L$6:$M$20,'[1]21'!$E$6:$F$20</definedName>
    <definedName name="T21?axis?ПФ?ПЛАН">'[1]21'!$J$6:$J$20,'[1]21'!$E$6:$E$20,'[1]21'!$L$6:$L$20,'[1]21'!$G$6:$G$20</definedName>
    <definedName name="T21?axis?ПФ?ФАКТ">'[1]21'!$K$6:$K$20,'[1]21'!$F$6:$F$20,'[1]21'!$M$6:$M$20,'[1]21'!$H$6:$H$20</definedName>
    <definedName name="T21?Data">'[1]21'!$E$11:$M$13,'[1]21'!$E$15:$M$18,'[1]21'!$E$20:$M$20,'[1]21'!$E$6:$M$9</definedName>
    <definedName name="T21_Protect">'[1]21'!$B$11:$B$14,'[1]21'!$B$16:$B$19,'[1]21'!$E$6:$I$8,'[1]21'!$E$11:$I$13,'[1]21'!$E$15:$I$18,'[1]21'!$N:$CF,'[1]21'!$A$21:$M$371</definedName>
    <definedName name="T22?axis?ПРД?БАЗ">'[1]22'!$L$6:$M$25,'[1]22'!$I$6:$J$25</definedName>
    <definedName name="T22?axis?ПРД?ПРЕД">'[1]22'!$N$6:$O$25,'[1]22'!$G$6:$H$25</definedName>
    <definedName name="T22?axis?ПФ?ПЛАН">'[1]22'!$L$6:$L$25,'[1]22'!$G$6:$G$25,'[1]22'!$N$6:$N$25,'[1]22'!$I$6:$I$25</definedName>
    <definedName name="T22?axis?ПФ?ФАКТ">'[1]22'!$M$6:$M$25,'[1]22'!$H$6:$H$25,'[1]22'!$O$6:$O$25,'[1]22'!$J$6:$J$25</definedName>
    <definedName name="T22?Data">'[1]22'!$G$18:$O$18,P1_T22?Data</definedName>
    <definedName name="T22?L1.x">'[1]22'!$G$20:$O$22,'[1]22'!$G$8:$O$10</definedName>
    <definedName name="T22_Protect">'[1]22'!$G$8:$K$10,'[1]22'!$G$14:$K$16,'[1]22'!$G$20:$K$22,'[1]22'!$A$26:$O$293,'[1]22'!$P:$CV,'[1]22'!$B$6:$C$24</definedName>
    <definedName name="T23?axis?ПРД?БАЗ">'[1]23'!$I$6:$J$13,'[1]23'!$F$6:$G$13</definedName>
    <definedName name="T23?axis?ПРД?ПРЕД">'[1]23'!$K$6:$L$13,'[1]23'!$D$6:$E$13</definedName>
    <definedName name="T23?axis?ПФ?ПЛАН">'[1]23'!$I$6:$I$13,'[1]23'!$D$6:$D$13,'[1]23'!$K$6:$K$13,'[1]23'!$F$6:$F$13</definedName>
    <definedName name="T23?axis?ПФ?ФАКТ">'[1]23'!$J$6:$J$13,'[1]23'!$E$6:$E$13,'[1]23'!$L$6:$L$13,'[1]23'!$G$6:$G$13</definedName>
    <definedName name="T23?Data">'[1]23'!$D$9:$L$9,'[1]23'!$D$11:$L$13,'[1]23'!$D$6:$L$7</definedName>
    <definedName name="T23?unit?ПРЦ">'[1]23'!$D$12:$H$12,'[1]23'!$I$6:$L$13</definedName>
    <definedName name="T23?unit?ТРУБ">'[1]23'!$D$9:$H$9,'[1]23'!$D$11:$H$11,'[1]23'!$D$13:$H$13,'[1]23'!$D$6:$H$7</definedName>
    <definedName name="T23_Protect">'[1]23'!$D$12:$H$12,'[1]23'!$D$6:$H$7,'[1]23'!$A$14:$L$387,'[1]23'!$M:$CR,'[1]23'!$D$9:$H$9</definedName>
    <definedName name="T24.1?Data">'[1]24.1'!$E$11,'[1]24.1'!$H$11:$J$11,'[1]24.1'!$E$21,'[1]24.1'!$H$21:$J$21,'[1]24.1'!$B$16:$J$19,'[1]24.1'!$B$6:$J$9</definedName>
    <definedName name="T24.1?unit?ТРУБ">'[1]24.1'!$E$5:$E$21,'[1]24.1'!$J$5:$J$21</definedName>
    <definedName name="T24.1_Protect">'[1]24.1'!$B$6:$I$9,'[1]24.1'!$A$22:$J$107,'[1]24.1'!$K:$CV,'[1]24.1'!$B$16:$I$19</definedName>
    <definedName name="T24?axis?R?ДОГОВОР">'[1]24'!$D$20:$L$23,'[1]24'!$D$8:$L$11</definedName>
    <definedName name="T24?axis?R?ДОГОВОР?">'[1]24'!$B$20:$B$23,'[1]24'!$B$8:$B$11</definedName>
    <definedName name="T24?axis?ПРД?БАЗ">'[1]24'!$I$6:$J$25,'[1]24'!$F$6:$G$25</definedName>
    <definedName name="T24?axis?ПРД?ПРЕД">'[1]24'!$K$6:$L$25,'[1]24'!$D$6:$E$25</definedName>
    <definedName name="T24?axis?ПФ?ПЛАН">'[1]24'!$F$6:$F$25,'[1]24'!$I$6:$I$25,'[1]24'!$K$6:$K$25,'[1]24'!$D$6:$D$25</definedName>
    <definedName name="T24?axis?ПФ?ФАКТ">'[1]24'!$J$6:$J$25,'[1]24'!$E$6:$E$25,'[1]24'!$L$6:$L$25,'[1]24'!$G$6:$G$25</definedName>
    <definedName name="T24?Data">'[1]24'!$D$8:$L$11,'[1]24'!$D$13:$L$18,'[1]24'!$D$20:$L$23,'[1]24'!$D$25:$L$25,'[1]24'!$D$6:$L$6</definedName>
    <definedName name="T24?unit?ПРЦ">'[1]24'!$D$15:$H$15,'[1]24'!$I$6:$L$6,'[1]24'!$I$8:$L$11,'[1]24'!$I$13:$L$18,'[1]24'!$I$20:$L$23,'[1]24'!$I$25:$L$25</definedName>
    <definedName name="T24?unit?ТРУБ">'[1]24'!$D$6:$H$6,'[1]24'!$D$8:$H$11,'[1]24'!$D$13:$H$14,'[1]24'!$D$16:$H$18,'[1]24'!$D$20:$H$23,'[1]24'!$D$25:$H$25</definedName>
    <definedName name="T24_1_Protect">'[1]24.1'!$B$16:$I$19,'[1]24.1'!$B$6:$I$9</definedName>
    <definedName name="T24_Protect">'[1]24'!$B$20:$B$23,'[1]24'!$D$20:$H$23,'[1]24'!$D$13:$H$17,'[1]24'!$B$8:$B$11,'[1]24'!$A$26:$L$178,'[1]24'!$M:$CL,'[1]24'!$D$8:$H$11</definedName>
    <definedName name="T25?_Protect">'[1]25'!$H$7:$L$34,'[1]25'!$H$45:$L$48,'[1]25'!$B$7:$B$23,'[1]25'!$H$39:$L$43,'[1]25'!$A$50:$P$153,'[1]25'!$Q:$BY,'[1]25'!$C$7:$C$34</definedName>
    <definedName name="T25?axis?ПРД?БАЗ">'[1]25'!$M$6:$N$48,'[1]25'!$J$6:$K$48</definedName>
    <definedName name="T25?axis?ПРД?ПРЕД">'[1]25'!$O$6:$P$48,'[1]25'!$H$6:$I$48</definedName>
    <definedName name="T25?axis?ПФ?ПЛАН">'[1]25'!$H$6:$H$48,'[1]25'!$M$6:$M$48,'[1]25'!$O$6:$O$48,'[1]25'!$J$6:$J$48</definedName>
    <definedName name="T25?axis?ПФ?ФАКТ">'[1]25'!$I$6:$I$48,'[1]25'!$N$6:$N$48,'[1]25'!$P$6:$P$48,'[1]25'!$K$6:$K$48</definedName>
    <definedName name="T25?item_ext?ПЛОЩАДЬ">'[1]25'!$H$32:$L$32,'[1]25'!$H$27:$L$27,'[1]25'!$H$30:$L$30,'[1]25'!$H$34:$L$34</definedName>
    <definedName name="T25?unit?ГА">'[1]25'!$H$32:$L$32,'[1]25'!$H$27:$L$27,'[1]25'!$H$30:$L$30,'[1]25'!$H$34:$L$34</definedName>
    <definedName name="T25?unit?ТРУБ">'[1]25'!$H$31:$L$31,'[1]25'!$H$6:$L$26,'[1]25'!$H$29:$L$29,'[1]25'!$H$33:$L$33,'[1]25'!$H$36:$L$48</definedName>
    <definedName name="T25_Protect">'[1]25'!$H$29:$L$34,'[1]25'!$H$45:$L$49,'[1]25'!$H$39:$L$43,P1_T25_Protect</definedName>
    <definedName name="T26?axis?R?ВРАС">'[1]26'!$D$9:$L$11,'[1]26'!$D$13:$L$14,'[1]26'!$D$16:$L$17,'[1]26'!$D$20:$L$24,'[1]26'!$D$6:$L$7</definedName>
    <definedName name="T26?axis?R?ВРАС?">'[1]26'!$B$9:$B$11,'[1]26'!$B$13:$B$14,'[1]26'!$B$16:$B$17,'[1]26'!$B$20:$B$24,'[1]26'!$B$6:$B$7</definedName>
    <definedName name="T26?axis?ПРД?БАЗ">'[1]26'!$I$6:$J$26,'[1]26'!$F$6:$G$26</definedName>
    <definedName name="T26?axis?ПРД?ПРЕД">'[1]26'!$K$6:$L$26,'[1]26'!$D$6:$E$26</definedName>
    <definedName name="T26?axis?ПФ?ПЛАН">'[1]26'!$I$6:$I$26,'[1]26'!$D$6:$D$26,'[1]26'!$K$6:$K$26,'[1]26'!$F$6:$F$26</definedName>
    <definedName name="T26?axis?ПФ?ФАКТ">'[1]26'!$J$6:$J$26,'[1]26'!$E$6:$E$26,'[1]26'!$L$6:$L$26,'[1]26'!$G$6:$G$26</definedName>
    <definedName name="T26?Data">'[1]26'!$D$9:$L$11,'[1]26'!$D$13:$L$14,'[1]26'!$D$16:$L$17,'[1]26'!$D$20:$L$24,'[1]26'!$D$26:$L$26,'[1]26'!$D$6:$L$7</definedName>
    <definedName name="T26_Protect">'[1]26'!$D$20:$H$24,'[1]26'!$D$9:$H$11,'[1]26'!$B$9:$B$11,'[1]26'!$B$16:$B$17,'[1]26'!$B$22:$B$24,'[1]26'!$D$13:$H$13,'[1]26'!$A$27:$L$319,'[1]26'!$M:$BX,'[1]26'!$D$16:$H$17</definedName>
    <definedName name="T27?axis?ПРД?БАЗ">'[1]27'!$O$6:$P$8,'[1]27'!$L$6:$M$8</definedName>
    <definedName name="T27?axis?ПРД?ПРЕД">'[1]27'!$Q$6:$R$8,'[1]27'!$H$6:$I$8</definedName>
    <definedName name="T27?axis?ПФ?ПЛАН">'[1]27'!$F$6:$F$8,'[1]27'!$H$6:$H$8,'[1]27'!$J$6:$J$8,'[1]27'!$L$6:$L$8,'[1]27'!$O$6:$O$8,'[1]27'!$Q$6:$Q$8,'[1]27'!$D$6:$D$8</definedName>
    <definedName name="T27?axis?ПФ?ФАКТ">'[1]27'!$G$6:$G$8,'[1]27'!$I$6:$I$8,'[1]27'!$K$6:$K$8,'[1]27'!$M$6:$M$8,'[1]27'!$P$6:$P$8,'[1]27'!$R$6:$R$8,'[1]27'!$E$6:$E$8</definedName>
    <definedName name="T27_Protect">'[1]27'!$D$7:$I$8,'[1]27'!$A$9:$R$602,'[1]27'!$S:$CI,'[1]27'!$L$7:$N$8</definedName>
    <definedName name="T28?axis?ПРД?БАЗ">'[1]28'!$I$6:$J$11,'[1]28'!$F$6:$G$11</definedName>
    <definedName name="T28?axis?ПРД?ПРЕД">'[1]28'!$K$6:$L$11,'[1]28'!$D$6:$E$11</definedName>
    <definedName name="T28?axis?ПФ?ПЛАН">'[1]28'!$I$6:$I$11,'[1]28'!$D$6:$D$11,'[1]28'!$K$6:$K$11,'[1]28'!$F$6:$F$11</definedName>
    <definedName name="T28?axis?ПФ?ФАКТ">'[1]28'!$J$6:$J$11,'[1]28'!$E$6:$E$11,'[1]28'!$L$6:$L$11,'[1]28'!$G$6:$G$11</definedName>
    <definedName name="T28?unit?ПРЦ">'[1]28'!$D$7:$H$7,'[1]28'!$I$6:$L$11</definedName>
    <definedName name="T28?unit?ТРУБ">'[1]28'!$D$6:$H$6,'[1]28'!$D$8:$H$11</definedName>
    <definedName name="T28_Protect">'[1]28'!$D$11:$H$11,'[1]28'!$D$6:$H$7,'[1]28'!$A$12:$L$515,'[1]28'!$M:$CG,'[1]28'!$D$9:$H$9</definedName>
    <definedName name="T29?axis?ПРД?БАЗ">'[1]29'!$I$6:$J$13,'[1]29'!$F$6:$G$13</definedName>
    <definedName name="T29?axis?ПРД?ПРЕД">'[1]29'!$K$6:$L$13,'[1]29'!$D$6:$E$13</definedName>
    <definedName name="T29?axis?ПФ?ПЛАН">'[1]29'!$I$6:$I$13,'[1]29'!$D$6:$D$13,'[1]29'!$K$6:$K$13,'[1]29'!$F$6:$F$13</definedName>
    <definedName name="T29?axis?ПФ?ФАКТ">'[1]29'!$J$6:$J$13,'[1]29'!$E$6:$E$13,'[1]29'!$L$6:$L$13,'[1]29'!$G$6:$G$13</definedName>
    <definedName name="T29?Data">'[1]29'!$D$13:$L$13,'[1]29'!$D$7:$L$11</definedName>
    <definedName name="T29_Protect">'[1]29'!$B$7:$B$11,'[1]29'!$A$14:$L$676,'[1]29'!$M:$CI,'[1]29'!$D$7:$L$11</definedName>
    <definedName name="T3?axis?C?ПЭ">'[1]3'!$J$6:$L$8,'[1]3'!$N$6:$P$8,'[1]3'!$F$6:$H$8</definedName>
    <definedName name="T3?axis?C?ПЭ?">'[1]3'!$J$5:$L$5,'[1]3'!$F$5:$H$5,'[1]3'!$N$5:$P$5</definedName>
    <definedName name="T3?axis?ПРД?БАЗ">'[1]3'!$F$6:$L$8,'[1]3'!$R$6:$S$8</definedName>
    <definedName name="T3?axis?ПРД?ПРЕД">'[1]3'!$T$6:$U$8,'[1]3'!$D$6:$E$8</definedName>
    <definedName name="T3?axis?ПФ?ПЛАН">'[1]3'!$R$6:$R$8,'[1]3'!$T$6:$T$8,'[1]3'!$D$6:$D$8,'[1]3'!$F$6:$H$8</definedName>
    <definedName name="T3?axis?ПФ?ФАКТ">'[1]3'!$S$6:$S$8,'[1]3'!$U$6:$U$8,'[1]3'!$E$6:$E$8,'[1]3'!$J$6:$L$8</definedName>
    <definedName name="T3?Data">'[1]3'!$J$6:$L$8,'[1]3'!$N$6:$P$8,'[1]3'!$R$6:$U$8,'[1]3'!$D$6:$H$8</definedName>
    <definedName name="T3?Name" localSheetId="0">'[3]3'!#REF!</definedName>
    <definedName name="T3?Name">'[3]3'!#REF!</definedName>
    <definedName name="T3_Protect">'[1]3'!$O$7:$P$7,'[1]3'!$D$7:$E$7,'[1]3'!$F$5:$H$5,'[1]3'!$J$5:$L$5,'[1]3'!$N$5:$P$5,'[1]3'!$G$7:$H$7,'[1]3'!$A$9:$U$674,'[1]3'!$V:$EX,'[1]3'!$K$7:$L$7</definedName>
    <definedName name="T30?axis?ПФ?ПЛАН">'[1]30'!$F$5:$F$12,'[1]30'!$D$5:$D$12</definedName>
    <definedName name="T30?axis?ПФ?ФАКТ">'[1]30'!$G$5:$G$12,'[1]30'!$E$5:$E$12</definedName>
    <definedName name="T30?Data">'[1]30'!$D$12:$H$12,'[1]30'!$D$6:$H$10</definedName>
    <definedName name="T30_Protect">'[1]30'!$B$6:$B$10,'[1]30'!$A$13:$H$247,'[1]30'!$I:$CI,'[1]30'!$D$6:$H$10</definedName>
    <definedName name="T5?axis?R?ОС">'[1]5'!$E$7:$Q$19,'[1]5'!$E$22:$Q$34,'[1]5'!$E$37:$Q$49,'[1]5'!$E$52:$Q$64,'[1]5'!$E$67:$Q$79,'[1]5'!$E$82:$Q$94</definedName>
    <definedName name="T5?axis?R?ОС?">'[1]5'!$C$82:$C$94,'[1]5'!$C$67:$C$79,'[1]5'!$C$52:$C$64,'[1]5'!$C$37:$C$49,'[1]5'!$C$22:$C$34,'[1]5'!$C$7:$C$19</definedName>
    <definedName name="T5?axis?ПРД?БАЗ">'[1]5'!$N$6:$O$95,'[1]5'!$G$6:$H$95</definedName>
    <definedName name="T5?axis?ПРД?ПРЕД">'[1]5'!$P$6:$Q$95,'[1]5'!$E$6:$F$95</definedName>
    <definedName name="T5?axis?ПФ?ПЛАН">'[1]5'!$G$6:$G$95,'[1]5'!$N$6:$N$95,'[1]5'!$P$6:$P$95,'[1]5'!$E$6:$E$95</definedName>
    <definedName name="T5?axis?ПФ?ФАКТ">'[1]5'!$H$6:$H$95,'[1]5'!$O$6:$O$95,'[1]5'!$Q$6:$Q$95,'[1]5'!$F$6:$F$95</definedName>
    <definedName name="T5?Data">'[1]5'!$E$6:$Q$19,'[1]5'!$E$21:$Q$34,'[1]5'!$E$36:$Q$49,'[1]5'!$E$51:$Q$64,'[1]5'!$E$67:$Q$79,'[1]5'!$E$81:$Q$94</definedName>
    <definedName name="T5?unit?ПРЦ">'[1]5'!$N$6:$Q$19,'[1]5'!$N$21:$Q$34,'[1]5'!$N$36:$Q$49,'[1]5'!$N$51:$Q$64,'[1]5'!$E$67:$Q$79,'[1]5'!$N$81:$Q$94</definedName>
    <definedName name="T5?unit?ТРУБ">'[1]5'!$E$81:$M$94,'[1]5'!$E$51:$M$64,'[1]5'!$E$36:$M$49,'[1]5'!$E$21:$M$34,'[1]5'!$E$6:$M$19</definedName>
    <definedName name="T5_Protect">'[1]5'!$J$22:$M$24,'[1]5'!$E$26:$H$34,'[1]5'!$J$26:$M$34,'[1]5'!$E$37:$H$39,'[1]5'!$J$37:$M$39,'[1]5'!$A$96:$Q$396,'[1]5'!$R:$FY,'[1]5'!$E$41:$H$49,P1_T5_Protect</definedName>
    <definedName name="T6.1_Protect">'[1]6.1'!$C$8:$J$8,'[1]6.1'!$L$8,'[1]6.1'!$A$9:$L$670,'[1]6.1'!$M:$FF,'[1]6.1'!$C$7:$C$8</definedName>
    <definedName name="T6?axis?ПРД?БАЗ">'[2]Расчет зп'!$I$6:$J$57,'[2]Расчет зп'!$F$6:$G$57</definedName>
    <definedName name="T6?axis?ПРД?ПРЕД">'[2]Расчет зп'!$K$6:$L$57,'[2]Расчет зп'!$D$6:$E$57</definedName>
    <definedName name="T6?axis?ПФ?ПЛАН">'[2]Расчет зп'!$I$6:$I$57,'[2]Расчет зп'!$D$6:$D$57,'[2]Расчет зп'!$K$6:$K$57,'[2]Расчет зп'!$F$6:$F$57</definedName>
    <definedName name="T6?axis?ПФ?ФАКТ">'[2]Расчет зп'!$J$6:$J$57,'[2]Расчет зп'!$L$6:$L$57,'[2]Расчет зп'!$E$6:$E$57,'[2]Расчет зп'!$G$6:$G$57</definedName>
    <definedName name="T6?Data">'[2]Расчет зп'!$D$7:$L$14,'[2]Расчет зп'!$D$16:$L$19,'[2]Расчет зп'!$D$21:$L$22,'[2]Расчет зп'!$D$24:$L$25,'[2]Расчет зп'!$D$27:$L$28,'[2]Расчет зп'!$D$30:$L$31,'[2]Расчет зп'!$D$33:$L$41,'[2]Расчет зп'!$D$43:$L$49,'[2]Расчет зп'!$D$51:$L$57</definedName>
    <definedName name="T6?unit?ПРЦ">'[2]Расчет зп'!$D$12:$H$12,'[2]Расчет зп'!$D$21:$H$21,'[2]Расчет зп'!$D$24:$H$24,'[2]Расчет зп'!$D$27:$H$27,'[2]Расчет зп'!$D$30:$H$30,'[2]Расчет зп'!$D$33:$H$33,'[2]Расчет зп'!$D$57:$H$57,'[2]Расчет зп'!$I$7:$L$57</definedName>
    <definedName name="T6?unit?РУБ">'[2]Расчет зп'!$D$16:$H$16,'[2]Расчет зп'!$D$19:$H$19,'[2]Расчет зп'!$D$22:$H$22,'[2]Расчет зп'!$D$25:$H$25,'[2]Расчет зп'!$D$28:$H$28,'[2]Расчет зп'!$D$31:$H$31,'[2]Расчет зп'!$D$34:$H$41,'[2]Расчет зп'!$D$53:$H$53</definedName>
    <definedName name="T6?unit?ТРУБ">'[2]Расчет зп'!$D$43:$H$49,'[2]Расчет зп'!$D$54:$H$56</definedName>
    <definedName name="T6?unit?ЧЕЛ">'[2]Расчет зп'!$D$51:$H$52,'[2]Расчет зп'!$D$13:$H$14,'[2]Расчет зп'!$D$7:$H$11</definedName>
    <definedName name="T6_1_Protect">'[1]6.1'!$C$8:$J$8,'[1]6.1'!$L$8,'[1]6.1'!$C$7</definedName>
    <definedName name="T6_Protect">P1_T6_Protect,P2_T6_Protect</definedName>
    <definedName name="T7?axis?ПРД?БАЗ">'[1]7'!$I$7:$J$13,'[1]7'!$F$7:$G$13</definedName>
    <definedName name="T7?axis?ПРД?ПРЕД">'[1]7'!$K$7:$L$13,'[1]7'!$D$7:$E$13</definedName>
    <definedName name="T7?axis?ПФ?ПЛАН">'[1]7'!$I$7:$I$13,'[1]7'!$D$7:$D$13,'[1]7'!$K$7:$K$13,'[1]7'!$F$7:$F$13</definedName>
    <definedName name="T7?axis?ПФ?ФАКТ">'[1]7'!$J$7:$J$13,'[1]7'!$E$7:$E$13,'[1]7'!$L$7:$L$13,'[1]7'!$G$7:$G$13</definedName>
    <definedName name="T7?Data">'[1]7'!$D$13:$L$13,'[1]7'!$D$7:$L$11</definedName>
    <definedName name="T7_Protect">'[1]7'!$B$9:$B$11,'[1]7'!$A$14:$L$1980,'[1]7'!$M:$BR,'[1]7'!$D$7:$H$11</definedName>
    <definedName name="T8?axis?ПРД?БАЗ">'[1]8'!$I$6:$J$42,'[1]8'!$F$6:$G$42</definedName>
    <definedName name="T8?axis?ПРД?ПРЕД">'[1]8'!$K$6:$L$42,'[1]8'!$D$6:$E$42</definedName>
    <definedName name="T8?axis?ПФ?ПЛАН">'[1]8'!$I$6:$I$42,'[1]8'!$D$6:$D$42,'[1]8'!$K$6:$K$42,'[1]8'!$F$6:$F$42</definedName>
    <definedName name="T8?axis?ПФ?ФАКТ">'[1]8'!$G$6:$G$42,'[1]8'!$J$6:$J$42,'[1]8'!$L$6:$L$42,'[1]8'!$E$6:$E$42</definedName>
    <definedName name="T8?Data">'[1]8'!$D$10:$L$12,'[1]8'!$D$14:$L$16,'[1]8'!$D$18:$L$20,'[1]8'!$D$22:$L$24,'[1]8'!$D$26:$L$28,'[1]8'!$D$30:$L$32,'[1]8'!$D$36:$L$38,'[1]8'!$D$40:$L$42,'[1]8'!$D$6:$L$8</definedName>
    <definedName name="T8?unit?ТРУБ">'[1]8'!$D$40:$H$42,'[1]8'!$D$6:$H$32</definedName>
    <definedName name="T8_Protect">'[1]8'!$D$19:$H$20,'[1]8'!$D$23:$H$24,'[1]8'!$D$27:$H$28,'[1]8'!$D$36:$H$38,'[1]8'!$D$41:$H$42,'[1]8'!$D$11:$H$12,'[1]8'!$A$46:$K$770,'[1]8'!$M:$CR,'[1]8'!$D$15:$H$16</definedName>
    <definedName name="T9?axis?ПРД?БАЗ">'[1]9'!$I$6:$J$21,'[1]9'!$F$6:$G$21</definedName>
    <definedName name="T9?axis?ПРД?ПРЕД">'[1]9'!$K$6:$L$21,'[1]9'!$D$6:$E$21</definedName>
    <definedName name="T9?axis?ПФ?ПЛАН">'[1]9'!$I$6:$I$21,'[1]9'!$D$6:$D$21,'[1]9'!$K$6:$K$21,'[1]9'!$F$6:$F$21</definedName>
    <definedName name="T9?axis?ПФ?ФАКТ">'[1]9'!$J$6:$J$21,'[1]9'!$E$6:$E$21,'[1]9'!$L$6:$L$21,'[1]9'!$G$6:$G$21</definedName>
    <definedName name="T9?Data">'[1]9'!$D$16:$L$21,'[1]9'!$D$6:$L$8,'[1]9'!$D$10:$L$14</definedName>
    <definedName name="T9?unit?ПРЦ">'[1]9'!$D$11:$H$11,'[1]9'!$I$6:$L$21</definedName>
    <definedName name="T9?unit?РУБ.МВТЧ">'[1]9'!$D$19:$H$19,'[1]9'!$D$16:$H$16</definedName>
    <definedName name="T9?unit?ТРУБ">'[1]9'!$D$20:$H$21,'[1]9'!$D$14:$H$14,'[1]9'!$D$8:$H$8,'[1]9'!$D$10:$H$10,'[1]9'!$D$12:$H$12,'[1]9'!$D$17:$H$17</definedName>
    <definedName name="T9_Protect">'[1]9'!$D$14:$F$14,P1_T9_Protect</definedName>
    <definedName name="Z_1FA4AE9D_A887_4D23_9948_3A645C312F1A_.wvu.Cols" localSheetId="0" hidden="1">'Приложение №1'!$K:$N</definedName>
    <definedName name="Z_807A664A_7CEE_4590_8AEF_E07E856B0B80_.wvu.Cols" localSheetId="0" hidden="1">'Приложение №1'!$K:$N</definedName>
    <definedName name="Z_98FEA1AB_CD61_4FF1_8953_F9B6BAB6C1EE_.wvu.Cols" localSheetId="0" hidden="1">'Приложение №1'!$K:$N</definedName>
    <definedName name="апа" localSheetId="0">'[4]Отправлено Креневой'!#REF!</definedName>
    <definedName name="апа">'[4]Отправлено Креневой'!#REF!</definedName>
    <definedName name="БазовыйПериод">'[1]Заголовок'!$B$15</definedName>
    <definedName name="вид_ремонта">'[6]Списки для ввода'!$A$5:$A$7</definedName>
    <definedName name="д">'[1]17.1'!$A$35:$H$541,'[1]17.1'!$I:$EC,'[1]17.1'!$D$9:$F$11,P1_T17.1_Protect</definedName>
    <definedName name="ед_изм">'[6]Списки для ввода'!$A$15:$A$30</definedName>
    <definedName name="жбдб" localSheetId="0">'[5]Услуги непроиз-го хар-ра'!#REF!</definedName>
    <definedName name="жбдб">'[5]Услуги непроиз-го хар-ра'!#REF!</definedName>
    <definedName name="н">'[1]0'!$D$80:$J$90,'[1]0'!$D$93:$J$94,'[1]0'!$D$98:$J$99,'[1]0'!$A$100:$N$298,'[1]0'!$O:$GX,'[1]0'!$D$16:$J$16,P1_T0_Protect</definedName>
    <definedName name="нро">'[1]0'!$D$80:$J$90,'[1]0'!$D$93:$J$94,'[1]0'!$D$98:$J$99,'[1]0'!$A$100:$N$298,'[1]0'!$O:$GX,'[1]0'!$D$16:$J$16,P1_T0_Protect</definedName>
    <definedName name="_xlnm.Print_Area" localSheetId="0">'Приложение №1'!$A$1:$P$320</definedName>
    <definedName name="Обоснование">'[7]Списки для ввода'!$A$3:$A$7</definedName>
    <definedName name="Обучение">'[8]Списки для ввода'!$A$9:$A$11</definedName>
    <definedName name="ооо">'[9]Заголовок'!$B$14</definedName>
    <definedName name="ПериодРегулирования">'[10]Заголовок'!$B$14</definedName>
    <definedName name="Плотина" hidden="1">'[11]Расчет зп'!$D$54:$H$55,'[11]Расчет зп'!$D$57:$H$57,'[11]Расчет зп'!$D$7:$H$11,'[11]Расчет зп'!$D$13:$H$14,'[11]Расчет зп'!$D$21:$H$21,'[11]Расчет зп'!$D$24:$H$24,'[11]Расчет зп'!$D$27:$H$27,'[11]Расчет зп'!$B$32,'[11]Расчет зп'!$B$35,'[11]Расчет зп'!$D$30:$H$30</definedName>
    <definedName name="ПоследнийГод">'[1]Заголовок'!$B$16</definedName>
    <definedName name="Приоритет">'[6]Списки для ввода'!$D$22:$D$24</definedName>
    <definedName name="приоритетность">'[8]Списки для ввода'!$A$4:$A$6</definedName>
    <definedName name="ПЭ">'[1]Справочники'!$A$10:$A$12</definedName>
    <definedName name="способ">'[6]Списки для ввода'!$B$5:$B$6</definedName>
    <definedName name="тип_ремонта">'[6]Списки для ввода'!$C$5:$C$6</definedName>
    <definedName name="ТО">'[12]0'!$I$3:$J$37,'[12]0'!$C$3:$C$37</definedName>
    <definedName name="ЦФО">'[6]Списки для ввода'!$G$5:$G$6</definedName>
    <definedName name="щз" localSheetId="0">'[5]Услуги непроиз-го хар-ра'!#REF!</definedName>
    <definedName name="щз">'[5]Услуги непроиз-го хар-ра'!#REF!</definedName>
  </definedNames>
  <calcPr fullCalcOnLoad="1" refMode="R1C1"/>
</workbook>
</file>

<file path=xl/sharedStrings.xml><?xml version="1.0" encoding="utf-8"?>
<sst xmlns="http://schemas.openxmlformats.org/spreadsheetml/2006/main" count="969" uniqueCount="656">
  <si>
    <t xml:space="preserve">Перечень движимого и неджвижимого имущества Головной ГЭС Ардонского Каскада Зарамагских ГЭС, подлежащего передаче ОАО "РусГидро" по договору аренды                                                                                                                 </t>
  </si>
  <si>
    <t>№ п.п.</t>
  </si>
  <si>
    <t>Наименование основного средства</t>
  </si>
  <si>
    <t>код ОКОФ</t>
  </si>
  <si>
    <t>АГ</t>
  </si>
  <si>
    <t>Срок полезного использования</t>
  </si>
  <si>
    <t>Балансовая 
стоимость на 01.10.2011г.</t>
  </si>
  <si>
    <t>Остаточная стоимость
 на 01.10. 2011г.</t>
  </si>
  <si>
    <t>Балансовая 
стоимость 2-й очереди</t>
  </si>
  <si>
    <t>Всего стоимость 1 и 2 очереди</t>
  </si>
  <si>
    <t>Недвижимое имущество</t>
  </si>
  <si>
    <t>Подкрановые пути подъемника 2х20</t>
  </si>
  <si>
    <t>Подкрановые пути подъемника водоприемника 55/5</t>
  </si>
  <si>
    <t>Строительная часть распределительного устройства ОРУ-110 кВ</t>
  </si>
  <si>
    <t>Внутрихозяйственная дорога к зданию Головной ГЭС</t>
  </si>
  <si>
    <t>Внутрихозяйственная дорога к эксплуатационному водосбросу</t>
  </si>
  <si>
    <t>Внутрихозяйственная дорога к плотине</t>
  </si>
  <si>
    <t>Площадка производственная трансформаторная</t>
  </si>
  <si>
    <t>ЛЭП 6 кВ на РГЭВ</t>
  </si>
  <si>
    <t>Здание проходной КПП</t>
  </si>
  <si>
    <t>Защитное ограждение железобетонное</t>
  </si>
  <si>
    <t>06</t>
  </si>
  <si>
    <t>АСДТУ (линия связи оптоволоконная ВОЛС)</t>
  </si>
  <si>
    <t>Автодорога "Мост через сбросной лоток - автодорога на Алагир"</t>
  </si>
  <si>
    <t>Движимое имущество</t>
  </si>
  <si>
    <t>Турбина гидравлическая поворотно-лопастная ПЛ70-В-340</t>
  </si>
  <si>
    <t>Установка маслонапорная МНУ 6,3/1-40-8-3</t>
  </si>
  <si>
    <t>Регулятор электрогидравлический</t>
  </si>
  <si>
    <t>Токопровод генераторного напряжения 2000А ТЗК-10-2000-128У3 7м</t>
  </si>
  <si>
    <t>Токопровод генераторного напряжения  3150А ТЗК-10-4000-170У1 80м</t>
  </si>
  <si>
    <t>Генератор синхронный к гидравлической турбине вертикальной СВ 565/139-30 УХЛ4</t>
  </si>
  <si>
    <t>Система возбуждения тиристорная СТС-М-170-1200-2,5 УХЛ4</t>
  </si>
  <si>
    <t xml:space="preserve">Трансформатор силовой ТД 40000/110У1 </t>
  </si>
  <si>
    <t>07</t>
  </si>
  <si>
    <t>Дизельная автоматизированная электростанция БКАЭС1*Р400Р3*1,2-0,2С</t>
  </si>
  <si>
    <t>Выключатель высоковольтный элегазовый ВЭБ-110-П-40/2500 УХЛ1 ВЛ-110 кВ Зарамаг</t>
  </si>
  <si>
    <t>Выключатель высоковольтный элегазовый ВЭБ-110-П-40/2500 УХЛ1 ВЛ-110 кВ Нузал</t>
  </si>
  <si>
    <t>Выключатель высоковольтный элегазовый ВЭБ-110-П-40/2500 УХЛ1 секционный</t>
  </si>
  <si>
    <t>Разъединитель высоковольтный РГП1б-110/1000 УХЛ1, ТР-110- Т1</t>
  </si>
  <si>
    <t>Разъединитель высоковольтный РГП2-110/1000 УХЛ1, СР-110 1 СШ</t>
  </si>
  <si>
    <t xml:space="preserve">Разъединитель высоковольтный РГП2-110/1000 УХЛ1,  СР-110 2 СШ </t>
  </si>
  <si>
    <t xml:space="preserve">Разъединитель высоковольтный РГП1а-110/1000 УХЛ1, ШР-110- 1 Т1  </t>
  </si>
  <si>
    <t xml:space="preserve">Разъединитель высоковольтный РГП1а-110/1000 УХЛ1, ШР-110-2 -Т1 </t>
  </si>
  <si>
    <t>Разъединитель высоковольтный РГП2-110/1000 УХЛ1, ТР-110-1-Т1</t>
  </si>
  <si>
    <t>Разъединитель высоковольтный РГП2-110/1000 УХЛ1, ТР-110-2-Т1</t>
  </si>
  <si>
    <t>Трансформатор напряжения высоковольтный НАМИ-110 ф "А" 1 с.ш.</t>
  </si>
  <si>
    <t>Трансформатор напряжения высоковольтный НАМИ-110 ф "В" 1 с.ш.</t>
  </si>
  <si>
    <t>Трансформатор напряжения высоковольтный НАМИ-110 ф "С" 1 с.ш.</t>
  </si>
  <si>
    <t>Трансформатор напряжения высоковольтный НАМИ-110 ф "А" 2 с.ш.</t>
  </si>
  <si>
    <t>Трансформатор напряжения высоковольтный НАМИ-110 ф "В" 2 с.ш.</t>
  </si>
  <si>
    <t>Трансформатор напряжения высоковольтный НАМИ-110 ф "С" 2 с.ш.</t>
  </si>
  <si>
    <t>Ограничитель перенапряжения ОПН-П1-110/77/10/2 УХЛ1 ф "А" Т1</t>
  </si>
  <si>
    <t>Ограничитель перенапряжения ОПН-П1-110/77/10/2 УХЛ1 ф "В" Т1</t>
  </si>
  <si>
    <t>Ограничитель перенапряжения ОПН-П1-110/77/10/2 УХЛ1 ф "С" Т1</t>
  </si>
  <si>
    <t>05</t>
  </si>
  <si>
    <t>Шкаф распределительный ПР8503-1002-4УХЛ1</t>
  </si>
  <si>
    <t>Подстанция трансформаторная комплектная
КТКП(ВК)-100/6/0,4-93-УХЛ1</t>
  </si>
  <si>
    <t>Распределительное устройство (Комплектное генераторное)10 кВ ( КРУ К-61М)</t>
  </si>
  <si>
    <t>Щит постоянного тока ЩПТЭ1502-220-2007 УХЛ4</t>
  </si>
  <si>
    <t>Батарея аккумуляторная свинцово-кислотная Varta Vb2307+350* 105эл.</t>
  </si>
  <si>
    <t>04</t>
  </si>
  <si>
    <t>Система заряда и подзаряда батареи аккумуляторной HPT 100.220XET,№ 1.ЩПТ</t>
  </si>
  <si>
    <t>Затвор дисковый предтурбинный основной (рабочий) №1</t>
  </si>
  <si>
    <t xml:space="preserve">Система управления агрегата </t>
  </si>
  <si>
    <t>Электрические защиты (АСУ агрегата)</t>
  </si>
  <si>
    <t>Электрические защиты (АСУ постанции)</t>
  </si>
  <si>
    <t>Маслонасос НМШ 32-10-18/4</t>
  </si>
  <si>
    <t>Компрессор стационарный ВШВ-3-100 ст. №1</t>
  </si>
  <si>
    <t>Компрессор стационарный ВШВ-3-100 ст. №2</t>
  </si>
  <si>
    <t>Компрессор стационарный Атлант-45-6-10 ст. №1</t>
  </si>
  <si>
    <t>Компрессор стационарный Атлант-45-6-10 ст. №2</t>
  </si>
  <si>
    <t>Кран электрический г/п 2т (выс.под. 6м пролёт 3м)</t>
  </si>
  <si>
    <t>Кран мостовой электрический г/п 160/32 т</t>
  </si>
  <si>
    <t>Механизм передвижной подъемный(Подъемник) 2х20т</t>
  </si>
  <si>
    <t>Таль (электрическая г/п 0,5т тип ТЭ-100-5110-1ПО)</t>
  </si>
  <si>
    <t>Оборудование технического водоснабжения</t>
  </si>
  <si>
    <t>Оборудование хозпитьевой водоподготовки</t>
  </si>
  <si>
    <t>Оборудование насосной пожаротушения</t>
  </si>
  <si>
    <t xml:space="preserve">Система откачки дренажа прискальной стенки (Оборудование дренажной установки) </t>
  </si>
  <si>
    <t>Оборудование очистных сооружений</t>
  </si>
  <si>
    <t>Система кондиционирования</t>
  </si>
  <si>
    <t>Система вентиляции</t>
  </si>
  <si>
    <t>Оборудование наружного освещения</t>
  </si>
  <si>
    <t>Пункт распределительный ПР 99</t>
  </si>
  <si>
    <t>Шкаф ПР99 IP21</t>
  </si>
  <si>
    <t>Шкаф ПР99 IP54</t>
  </si>
  <si>
    <t>Шкаф распределительный ПР8503-1001-2УХЛ2</t>
  </si>
  <si>
    <t>Шкаф распределительный ПР8503-1009-3УХЛ3</t>
  </si>
  <si>
    <t>Шкаф распределительный ПР8503-1003-2УХЛ3</t>
  </si>
  <si>
    <t xml:space="preserve">Шкаф распределительный ПР8503-1004-3УХЛ3, </t>
  </si>
  <si>
    <t>Шкаф распределительный ПР8503-1003-3УХЛ3</t>
  </si>
  <si>
    <t>Шкаф распределительный ПР8503-1002-3УХЛ3</t>
  </si>
  <si>
    <t>Шкаф распределительный ПР8503-1002-1УХЛ3</t>
  </si>
  <si>
    <t>Шкаф распределительный ПР8503-1008-2УХЛ2</t>
  </si>
  <si>
    <t>Шкаф распределительный  ПР-8503-1002-3 УХЛЗ</t>
  </si>
  <si>
    <t>Шкаф распределительный ПР-8503-1002-3 УХЛЗ</t>
  </si>
  <si>
    <t>Система контроля и управления ТП</t>
  </si>
  <si>
    <t>Оборудование системы охранно-пожарной сигнализации</t>
  </si>
  <si>
    <t>Затвор аварийно-ремонтный, плоский,скользящий. 4,8-5,4-76,0/105,0</t>
  </si>
  <si>
    <t>Затвор рабочий сегментный 4,8-4,8-105,0</t>
  </si>
  <si>
    <t>Решетка сороудерживающая водоприемника № 1</t>
  </si>
  <si>
    <t>Решетка сороудерживающая  водоприемника № 2</t>
  </si>
  <si>
    <t>Затвор ремонтный водоприемника 5,5-6,0-48,3 №1</t>
  </si>
  <si>
    <t>Затвор ремонтный водоприемника 5,5-6,0-48,3 №2</t>
  </si>
  <si>
    <t>Подстанция трансформаторная комплектная КТКП(ВК)-160/6/0,4-93-УХЛ1</t>
  </si>
  <si>
    <t>Компрессор стационарный КВ-7 (10-16-2,2)</t>
  </si>
  <si>
    <t>Блок управления компрессором "Пилот М"</t>
  </si>
  <si>
    <t>Подъемник передвижной г/п 55/5 т</t>
  </si>
  <si>
    <t xml:space="preserve">Устройство решеткоочистное (Грейфер) </t>
  </si>
  <si>
    <t xml:space="preserve">Затвор ремонтный (строительный) 5,0-5,0-70,3/4,0м </t>
  </si>
  <si>
    <t>Затвор основной (рабочий) колесный 5,0-5,0-48,5</t>
  </si>
  <si>
    <t>Шандорное заграждение (Ремонтный затвор) 3,6-9,6-9,1</t>
  </si>
  <si>
    <t>Станок двухсторонний заточный напольный ТШ-2</t>
  </si>
  <si>
    <t>Станок отрезной маятниковый СОМ-400Б</t>
  </si>
  <si>
    <t>Токарно-винторезный станок 1К625Д</t>
  </si>
  <si>
    <t>Радиально-сверлильный станок 2С132</t>
  </si>
  <si>
    <t>Настольно-сверлильный станок BV-25FB/400</t>
  </si>
  <si>
    <t>Компьютер Intel Core 2 Duo E7200</t>
  </si>
  <si>
    <t>Компьютер Intel Core 2 Duo E7400</t>
  </si>
  <si>
    <t>Копировальный аппарат 100S12567 XEROX WC 5020/B</t>
  </si>
  <si>
    <t>Щит управления ВШВ-3/100 "ОмегаА"</t>
  </si>
  <si>
    <t>Уровнемер KL-010</t>
  </si>
  <si>
    <t>Устройство испытательное PETOM-51</t>
  </si>
  <si>
    <t>Устройство контроля тока проводимости (пульт) УКТ-03</t>
  </si>
  <si>
    <t>Микровертушка гидрометрическая ГМЦМ-1</t>
  </si>
  <si>
    <t>KL-010ТМ Контактный уровнемер</t>
  </si>
  <si>
    <t xml:space="preserve">TCR 1201+R1000 электронный тахеометр в комплекте </t>
  </si>
  <si>
    <t>Выпрямитель сварочный ВД 306М1 14445</t>
  </si>
  <si>
    <t>Автомашина ГАЗ-32213-218 (а508ВТ)</t>
  </si>
  <si>
    <t>Робот тренажер "ГОША"</t>
  </si>
  <si>
    <t>Воздухосборник (Рессивер) V=3,2куб.м;Ру=45кг/кв.см., (ВЭЭ-3,2-4,5-1У)</t>
  </si>
  <si>
    <t>09</t>
  </si>
  <si>
    <t>Воздухосборник (Рессивер) V=3,2 У1</t>
  </si>
  <si>
    <t>Воздухосборник (Рессивер) V=3,2 У2</t>
  </si>
  <si>
    <t>Рессивер (Воздухосборник) РВ-430/10.</t>
  </si>
  <si>
    <t>Пути перекатки силового трансформатора</t>
  </si>
  <si>
    <t>12 4526105</t>
  </si>
  <si>
    <t>6</t>
  </si>
  <si>
    <t>Контур заземления электростанции гидравлической (здания ГЭС и СТК)</t>
  </si>
  <si>
    <t>10</t>
  </si>
  <si>
    <t>Поломоечная машина сетевая DELVIR BISHOP E 1600</t>
  </si>
  <si>
    <t>162930334</t>
  </si>
  <si>
    <t>Подъемник грузовой  LM 1020</t>
  </si>
  <si>
    <t>142915282</t>
  </si>
  <si>
    <t>Приспособление для контроля камеры рабочего колеса</t>
  </si>
  <si>
    <t>Приспособление для испытания крана мостового г/п 1</t>
  </si>
  <si>
    <t>GPLE3N рейка нивелирная, инварная, 3м</t>
  </si>
  <si>
    <t>Несгораемый шкаф КЗ-233Т (1400/500/455 mm)</t>
  </si>
  <si>
    <t>Телевизор ЖК Samsung LE-40B530P7</t>
  </si>
  <si>
    <t>143230102</t>
  </si>
  <si>
    <t>Механизм стационарный канатный (подъемник) 2*25 (водовыпуск)</t>
  </si>
  <si>
    <t>Затвор плоский колесный секционный 4,5-5,0-10,75 (водовыпуск)</t>
  </si>
  <si>
    <t>Система РАС (ИМФ-3Р)</t>
  </si>
  <si>
    <t>Оборудование спутниковой связи (каналообразования) по сети ООО «СТЭК.КОМ»</t>
  </si>
  <si>
    <t xml:space="preserve">Оборудование спутниковой связи (каналообразования) по сети ЗАО «Сатис-ТЛ-94» </t>
  </si>
  <si>
    <t>Система сбора и передачи технологической информации</t>
  </si>
  <si>
    <t>Щит распределительный АВР ДЭС-400 на щит 0,4 кВ собственных нужд.Щит ЩАУР</t>
  </si>
  <si>
    <t>Автоматизированная система коммерческого учета электроэнергии</t>
  </si>
  <si>
    <t>Аппаратура громкоговорящей поисковой связи</t>
  </si>
  <si>
    <t>Структурированная кабельная сеть</t>
  </si>
  <si>
    <t>02</t>
  </si>
  <si>
    <t>Автоматическая телефонная станция</t>
  </si>
  <si>
    <t>Аппаратура регистрации диспетчерских переговоров</t>
  </si>
  <si>
    <t>Аппарат телефонный аналоговый</t>
  </si>
  <si>
    <t>03</t>
  </si>
  <si>
    <t>Аппарат факсимильный</t>
  </si>
  <si>
    <t>Затвор  дисковый водосброса основной (рабочий) №2</t>
  </si>
  <si>
    <t>Затвор конусный  основной (рабочий) №1</t>
  </si>
  <si>
    <t>Затвор конусный основной (рабочий) №2</t>
  </si>
  <si>
    <t>Установки и устройства электрообогревательные с гибкими электронагревателями</t>
  </si>
  <si>
    <t>Шкаф АВТ 1</t>
  </si>
  <si>
    <t>Шкаф АВТ 2</t>
  </si>
  <si>
    <t>Трансформатор тока высоковольтный ТВ-110-IX-УХЛ1 Iн=400/1А (ф"В")</t>
  </si>
  <si>
    <t>Трансформатор тока высоковольтный ТВ-110-IX-УХЛ1 Iн=400/1А (ф"С")</t>
  </si>
  <si>
    <t>Трансформатор тока высоковольтный ТВ-110-IX-УХЛ1 Iн=400/1А (ф"А")</t>
  </si>
  <si>
    <t xml:space="preserve">Оборудование для подготовки и контроля водного режима </t>
  </si>
  <si>
    <t xml:space="preserve">Механизм подъемный передвижной г/п 160т (242ХЦ)                    </t>
  </si>
  <si>
    <t>Затвор аварийно-ремонтный колёсный 5.0-5.0-48.5</t>
  </si>
  <si>
    <t>Комплектная трансформаторная подстанция 250кВА 6/0,4 КТКП(ВК)-250/6/0,4-93-УХЛ1</t>
  </si>
  <si>
    <t>Дизельная автоматиз. э/ст БКАЭС 1*Р135*1,2 – 0,1С</t>
  </si>
  <si>
    <t>Тележка крановая г/п 56 т</t>
  </si>
  <si>
    <t>Кран - балка 3,2т</t>
  </si>
  <si>
    <t xml:space="preserve">Тележка 40т №1                   </t>
  </si>
  <si>
    <t>01</t>
  </si>
  <si>
    <t xml:space="preserve">Тележка 40т №2                             </t>
  </si>
  <si>
    <t xml:space="preserve">Тележка 16т №1                           </t>
  </si>
  <si>
    <t xml:space="preserve">Тележка 16т №2                            </t>
  </si>
  <si>
    <t>Рыбозащитное устройство электроградиентное ЭГРЗ-М</t>
  </si>
  <si>
    <t>Ограждение металлическое</t>
  </si>
  <si>
    <t>08</t>
  </si>
  <si>
    <t>Приспособление для выемки балласта</t>
  </si>
  <si>
    <t>Ворота металлические распашные 5,9м×5,0м</t>
  </si>
  <si>
    <t>Траверса и стропы</t>
  </si>
  <si>
    <t>Бронеколпак</t>
  </si>
  <si>
    <t>Ворота  откатные</t>
  </si>
  <si>
    <t>Досмотровая площадка</t>
  </si>
  <si>
    <t>Здание мобильное (инвентарное) 2991х2591х2438 мм.</t>
  </si>
  <si>
    <t>Кабина охраны наружная (малая) Водоприемник</t>
  </si>
  <si>
    <t>Кабина охраны наружная (размеры 2,6х4,0х2,1 м.) Здание Гол.ГЭС</t>
  </si>
  <si>
    <t>Кабина охраны наружная (размеры 2,6х4,5х2,1 м.) Плотина</t>
  </si>
  <si>
    <t>Кабина охраны наружная (размеры 2,6х4,5х2,1 м.) РГЭВ</t>
  </si>
  <si>
    <t>Комплектная трансформаторная подстация напряжением 10/04 кВ мощностью от 100 до 400 кВА киоскового типа</t>
  </si>
  <si>
    <t>Кондиционер Mitsubishi Electrik MSC - 20 VB</t>
  </si>
  <si>
    <t>Кондиционер Mitsubishi Electrik MSC - GA 35 VB/MU-GA35VB</t>
  </si>
  <si>
    <t>Ограждение металлическое (сетчатое ограждение КПП)</t>
  </si>
  <si>
    <t>Пост охраны бронированный 5 класс пулестойкости</t>
  </si>
  <si>
    <t>Септик</t>
  </si>
  <si>
    <t>Система контроля управления доступом</t>
  </si>
  <si>
    <t>Стационарный электромеханический Пост Остановки Колёсного АвтоТранспорта "ПОКАТ-3000УД" усиленного и</t>
  </si>
  <si>
    <t>СТН (система теленаблюдения)</t>
  </si>
  <si>
    <t>Установка дизель-генераторная GEP44</t>
  </si>
  <si>
    <t>Комплект мебели для комнаты отдыха</t>
  </si>
  <si>
    <t>Комплект мебели для комнаты отдыха личного состава</t>
  </si>
  <si>
    <t>Комплект мебели для кухни</t>
  </si>
  <si>
    <t>Оружейный сейф под автоматы</t>
  </si>
  <si>
    <t>Принтер Evolis PEBBLE 4 Basic, цвет-красный USB</t>
  </si>
  <si>
    <t>Дизель-генератор  SDG-X16S3 мощностью 16кВт  № Д-1101039</t>
  </si>
  <si>
    <t>Дизель-генератор EVM3P3FM 200кВт, 250В. №5310983722</t>
  </si>
  <si>
    <t>Контрольно-измерительная аппаратура водотока (Информационная система измерения уровня воды)</t>
  </si>
  <si>
    <t>Автомашина CHEVROLET NIVA 212300-55 (А540РЕ)</t>
  </si>
  <si>
    <t>Эстакада подъемного механизма 160т</t>
  </si>
  <si>
    <t>Маломерное судно Nissamaran-420 TR</t>
  </si>
  <si>
    <t>Сейф для боеприпасов</t>
  </si>
  <si>
    <t>153410120</t>
  </si>
  <si>
    <t>153420162</t>
  </si>
  <si>
    <t>Срок полезного использования в месяцах</t>
  </si>
  <si>
    <t>Реквизиты свидетельства о государственной регистрации права собственности</t>
  </si>
  <si>
    <t>Дата выдачи свидетельства</t>
  </si>
  <si>
    <t>Номер свидетельства</t>
  </si>
  <si>
    <t>Номер и дата записи в ЕГРП</t>
  </si>
  <si>
    <t>Электростанция гидравлическая со зданием технологическим служебно-технологического корпуса</t>
  </si>
  <si>
    <t>Здание технологическое контрольно измерительной аппаратуры</t>
  </si>
  <si>
    <t>Здание технологическое маслонапорной установки</t>
  </si>
  <si>
    <t>Плотина грунтовая</t>
  </si>
  <si>
    <t>Тоннель деривационный напорный с концевым устройством водосброса</t>
  </si>
  <si>
    <t>Водоприемник</t>
  </si>
  <si>
    <t>Внутрихозяйственная дорога к площадке подъемного механизма водоприемника ГЭС</t>
  </si>
  <si>
    <t>15.10.2009г.</t>
  </si>
  <si>
    <t>15 АЕ 865182</t>
  </si>
  <si>
    <t>15 АЕ 865181</t>
  </si>
  <si>
    <t>15 АЕ 865190</t>
  </si>
  <si>
    <t>15 АЕ 865187</t>
  </si>
  <si>
    <t>15 АЕ 865196</t>
  </si>
  <si>
    <t>15-15-06/092/2009-216 от 15.10.2009г.</t>
  </si>
  <si>
    <t>15-15-06/092/2009-215 от 15.10.2009г.</t>
  </si>
  <si>
    <t>15-15-06/092/2009-222 от 15.10.2009г.</t>
  </si>
  <si>
    <t>15-15-06/092/2009-219 от 15.10.2009г.</t>
  </si>
  <si>
    <t>15-15-06/092/2009-228 от 15.10.2009г.</t>
  </si>
  <si>
    <t>От имени ОАО "Зарамагские ГЭС"</t>
  </si>
  <si>
    <t>От имени ОАО "РусГидро"</t>
  </si>
  <si>
    <t>___________________ /В.Б. Тотров/</t>
  </si>
  <si>
    <t xml:space="preserve"> </t>
  </si>
  <si>
    <t>Инвентарный номер</t>
  </si>
  <si>
    <t>00001063</t>
  </si>
  <si>
    <t>00001064</t>
  </si>
  <si>
    <t>00001065</t>
  </si>
  <si>
    <t>00001066</t>
  </si>
  <si>
    <t>00001067</t>
  </si>
  <si>
    <t>00001068</t>
  </si>
  <si>
    <t>00001069</t>
  </si>
  <si>
    <t>00001070</t>
  </si>
  <si>
    <t>00001071</t>
  </si>
  <si>
    <t>00001072</t>
  </si>
  <si>
    <t>00001073</t>
  </si>
  <si>
    <t>00001074</t>
  </si>
  <si>
    <t>00001075</t>
  </si>
  <si>
    <t>00001076</t>
  </si>
  <si>
    <t>00001077</t>
  </si>
  <si>
    <t>00001078</t>
  </si>
  <si>
    <t>00001079</t>
  </si>
  <si>
    <t>00001080</t>
  </si>
  <si>
    <t>00001081</t>
  </si>
  <si>
    <t>00001082</t>
  </si>
  <si>
    <t>00001083</t>
  </si>
  <si>
    <t>00001084</t>
  </si>
  <si>
    <t>00001085</t>
  </si>
  <si>
    <t>00001086</t>
  </si>
  <si>
    <t>00001087</t>
  </si>
  <si>
    <t>00001060</t>
  </si>
  <si>
    <t>00001062</t>
  </si>
  <si>
    <t>00001057</t>
  </si>
  <si>
    <t>00001061</t>
  </si>
  <si>
    <t>00001059</t>
  </si>
  <si>
    <t>00001058</t>
  </si>
  <si>
    <t>00001220</t>
  </si>
  <si>
    <t>00001214</t>
  </si>
  <si>
    <t>00001219</t>
  </si>
  <si>
    <t>00001217</t>
  </si>
  <si>
    <t>00001210</t>
  </si>
  <si>
    <t>00001207</t>
  </si>
  <si>
    <t>00001205</t>
  </si>
  <si>
    <t>00001199</t>
  </si>
  <si>
    <t>00001182</t>
  </si>
  <si>
    <t>00000975</t>
  </si>
  <si>
    <t>00000976</t>
  </si>
  <si>
    <t>00000977</t>
  </si>
  <si>
    <t>00000980</t>
  </si>
  <si>
    <t>00000981</t>
  </si>
  <si>
    <t>00000982</t>
  </si>
  <si>
    <t>00000983</t>
  </si>
  <si>
    <t>00000984</t>
  </si>
  <si>
    <t>00000985</t>
  </si>
  <si>
    <t>00000986</t>
  </si>
  <si>
    <t>00001002</t>
  </si>
  <si>
    <t>00001003</t>
  </si>
  <si>
    <t>00001004</t>
  </si>
  <si>
    <t>00001005</t>
  </si>
  <si>
    <t>00001006</t>
  </si>
  <si>
    <t>00001007</t>
  </si>
  <si>
    <t>00001008</t>
  </si>
  <si>
    <t>00001009</t>
  </si>
  <si>
    <t>00001010</t>
  </si>
  <si>
    <t>00001017</t>
  </si>
  <si>
    <t>00001018</t>
  </si>
  <si>
    <t>00001019</t>
  </si>
  <si>
    <t>00001020</t>
  </si>
  <si>
    <t>00001021</t>
  </si>
  <si>
    <t>00001022</t>
  </si>
  <si>
    <t>00001023</t>
  </si>
  <si>
    <t>00001024</t>
  </si>
  <si>
    <t>00001025</t>
  </si>
  <si>
    <t>00001026</t>
  </si>
  <si>
    <t>00001027</t>
  </si>
  <si>
    <t>00001028</t>
  </si>
  <si>
    <t>00001029</t>
  </si>
  <si>
    <t>00001030</t>
  </si>
  <si>
    <t>00001031</t>
  </si>
  <si>
    <t>00001032</t>
  </si>
  <si>
    <t>00001033</t>
  </si>
  <si>
    <t>00001034</t>
  </si>
  <si>
    <t>00001035</t>
  </si>
  <si>
    <t>00001037</t>
  </si>
  <si>
    <t>00001038</t>
  </si>
  <si>
    <t>00001039</t>
  </si>
  <si>
    <t>00001040</t>
  </si>
  <si>
    <t>00001041</t>
  </si>
  <si>
    <t>00001042</t>
  </si>
  <si>
    <t>00001043</t>
  </si>
  <si>
    <t>00001044</t>
  </si>
  <si>
    <t>00001045</t>
  </si>
  <si>
    <t>00001046</t>
  </si>
  <si>
    <t>00001047</t>
  </si>
  <si>
    <t>00001048</t>
  </si>
  <si>
    <t>00001049</t>
  </si>
  <si>
    <t>00001051</t>
  </si>
  <si>
    <t>00001052</t>
  </si>
  <si>
    <t>00001053</t>
  </si>
  <si>
    <t>00001054</t>
  </si>
  <si>
    <t>00001055</t>
  </si>
  <si>
    <t>00001056</t>
  </si>
  <si>
    <t>00001089</t>
  </si>
  <si>
    <t>00001090</t>
  </si>
  <si>
    <t>00001091</t>
  </si>
  <si>
    <t>00001092</t>
  </si>
  <si>
    <t>00001093</t>
  </si>
  <si>
    <t>00001094</t>
  </si>
  <si>
    <t>00001095</t>
  </si>
  <si>
    <t>00001096</t>
  </si>
  <si>
    <t>00001097</t>
  </si>
  <si>
    <t>00001098</t>
  </si>
  <si>
    <t>00001099</t>
  </si>
  <si>
    <t>00001100</t>
  </si>
  <si>
    <t>00001112</t>
  </si>
  <si>
    <t>00001113</t>
  </si>
  <si>
    <t>00001128</t>
  </si>
  <si>
    <t>00001162</t>
  </si>
  <si>
    <t>00001163</t>
  </si>
  <si>
    <t>00001164</t>
  </si>
  <si>
    <t>00001165</t>
  </si>
  <si>
    <t>00001166</t>
  </si>
  <si>
    <t>00001167</t>
  </si>
  <si>
    <t>00001168</t>
  </si>
  <si>
    <t>00001169</t>
  </si>
  <si>
    <t>00001173</t>
  </si>
  <si>
    <t>00001174</t>
  </si>
  <si>
    <t>00001175</t>
  </si>
  <si>
    <t>00001176</t>
  </si>
  <si>
    <t>00001177</t>
  </si>
  <si>
    <t>00001178</t>
  </si>
  <si>
    <t>00001179</t>
  </si>
  <si>
    <t>00001180</t>
  </si>
  <si>
    <t>00001181</t>
  </si>
  <si>
    <t>00001183</t>
  </si>
  <si>
    <t>00001184</t>
  </si>
  <si>
    <t>00001188</t>
  </si>
  <si>
    <t>00001189</t>
  </si>
  <si>
    <t>00001190</t>
  </si>
  <si>
    <t>00001191</t>
  </si>
  <si>
    <t>00001192</t>
  </si>
  <si>
    <t>00001194</t>
  </si>
  <si>
    <t>00001200</t>
  </si>
  <si>
    <t>00001201</t>
  </si>
  <si>
    <t>00001202</t>
  </si>
  <si>
    <t>00001204</t>
  </si>
  <si>
    <t>00001206</t>
  </si>
  <si>
    <t>00001208</t>
  </si>
  <si>
    <t>00001209</t>
  </si>
  <si>
    <t>00001211</t>
  </si>
  <si>
    <t>00001212</t>
  </si>
  <si>
    <t>00001213</t>
  </si>
  <si>
    <t>00001215</t>
  </si>
  <si>
    <t>00001216</t>
  </si>
  <si>
    <t>00001218</t>
  </si>
  <si>
    <t>00001221</t>
  </si>
  <si>
    <t>00001222</t>
  </si>
  <si>
    <t>00001223</t>
  </si>
  <si>
    <t>00001224</t>
  </si>
  <si>
    <t>00001225</t>
  </si>
  <si>
    <t>00001226</t>
  </si>
  <si>
    <t>00001228</t>
  </si>
  <si>
    <t>00001229</t>
  </si>
  <si>
    <t>00001230</t>
  </si>
  <si>
    <t>00001231</t>
  </si>
  <si>
    <t>00001232</t>
  </si>
  <si>
    <t>00001233</t>
  </si>
  <si>
    <t>00001234</t>
  </si>
  <si>
    <t>00001236</t>
  </si>
  <si>
    <t>00001237</t>
  </si>
  <si>
    <t>00001238</t>
  </si>
  <si>
    <t>00001239</t>
  </si>
  <si>
    <t>00001240</t>
  </si>
  <si>
    <t>00001241</t>
  </si>
  <si>
    <t>00000923</t>
  </si>
  <si>
    <t>00000916</t>
  </si>
  <si>
    <t>00000918</t>
  </si>
  <si>
    <t>00000919</t>
  </si>
  <si>
    <t>00000920</t>
  </si>
  <si>
    <t>00000921</t>
  </si>
  <si>
    <t>00000917</t>
  </si>
  <si>
    <t>00001242</t>
  </si>
  <si>
    <t>00001244</t>
  </si>
  <si>
    <t>00000942</t>
  </si>
  <si>
    <t>00000943</t>
  </si>
  <si>
    <t>00000944</t>
  </si>
  <si>
    <t>00000939</t>
  </si>
  <si>
    <t>00000940</t>
  </si>
  <si>
    <t>00000941</t>
  </si>
  <si>
    <t>00000964</t>
  </si>
  <si>
    <t>00000901</t>
  </si>
  <si>
    <t>00000905</t>
  </si>
  <si>
    <t>00000909</t>
  </si>
  <si>
    <t>00000910</t>
  </si>
  <si>
    <t>00000913</t>
  </si>
  <si>
    <t>00000914</t>
  </si>
  <si>
    <t>00000907</t>
  </si>
  <si>
    <t>00000908</t>
  </si>
  <si>
    <t>00000911</t>
  </si>
  <si>
    <t>00000912</t>
  </si>
  <si>
    <t>00000963</t>
  </si>
  <si>
    <t>00000967</t>
  </si>
  <si>
    <t>00000962</t>
  </si>
  <si>
    <t>00000978</t>
  </si>
  <si>
    <t>00000979</t>
  </si>
  <si>
    <t>00000922</t>
  </si>
  <si>
    <t>00000987</t>
  </si>
  <si>
    <t>00000991</t>
  </si>
  <si>
    <t>Система управления выключателем (АСУ подстанции)</t>
  </si>
  <si>
    <t>00000994</t>
  </si>
  <si>
    <t>00001227</t>
  </si>
  <si>
    <t>00001235</t>
  </si>
  <si>
    <t>00001198</t>
  </si>
  <si>
    <t>00001196</t>
  </si>
  <si>
    <t>00001197</t>
  </si>
  <si>
    <t>00000937</t>
  </si>
  <si>
    <t>00000938</t>
  </si>
  <si>
    <t>00000936</t>
  </si>
  <si>
    <t>00000915</t>
  </si>
  <si>
    <t>00001249</t>
  </si>
  <si>
    <t>00000946</t>
  </si>
  <si>
    <t>00000947</t>
  </si>
  <si>
    <t>00000945</t>
  </si>
  <si>
    <t>00000948</t>
  </si>
  <si>
    <t>00000949</t>
  </si>
  <si>
    <t>00000950</t>
  </si>
  <si>
    <t>00000951</t>
  </si>
  <si>
    <t>00000952</t>
  </si>
  <si>
    <t>00000953</t>
  </si>
  <si>
    <t>0000958</t>
  </si>
  <si>
    <t>00000973</t>
  </si>
  <si>
    <t>00000974</t>
  </si>
  <si>
    <t>00001250</t>
  </si>
  <si>
    <t>00000924</t>
  </si>
  <si>
    <t>00000925</t>
  </si>
  <si>
    <t>00000926</t>
  </si>
  <si>
    <t>00000927</t>
  </si>
  <si>
    <t>00000928</t>
  </si>
  <si>
    <t>00000929</t>
  </si>
  <si>
    <t>00000996</t>
  </si>
  <si>
    <t>00000997</t>
  </si>
  <si>
    <t>00000998</t>
  </si>
  <si>
    <t>00000999</t>
  </si>
  <si>
    <t>00001000</t>
  </si>
  <si>
    <t>00001001</t>
  </si>
  <si>
    <t>00000617</t>
  </si>
  <si>
    <t>00000588</t>
  </si>
  <si>
    <t>00000591</t>
  </si>
  <si>
    <t>00000592</t>
  </si>
  <si>
    <t>00000593</t>
  </si>
  <si>
    <t>00000594</t>
  </si>
  <si>
    <t>00000595</t>
  </si>
  <si>
    <t>00000596</t>
  </si>
  <si>
    <t>00001185</t>
  </si>
  <si>
    <t>00001186</t>
  </si>
  <si>
    <t>00001187</t>
  </si>
  <si>
    <t>00000451</t>
  </si>
  <si>
    <t>Козловой монтажный кран КС 50-12 г/п 50 тн.</t>
  </si>
  <si>
    <t>00000930</t>
  </si>
  <si>
    <t>00000931</t>
  </si>
  <si>
    <t>00000932</t>
  </si>
  <si>
    <t>00000933</t>
  </si>
  <si>
    <t>00000934</t>
  </si>
  <si>
    <t>00000935</t>
  </si>
  <si>
    <t>00000988</t>
  </si>
  <si>
    <t>00000989</t>
  </si>
  <si>
    <t>00000990</t>
  </si>
  <si>
    <t>00000966</t>
  </si>
  <si>
    <t>00000965</t>
  </si>
  <si>
    <t>00000971</t>
  </si>
  <si>
    <t>00000972</t>
  </si>
  <si>
    <t>00001243</t>
  </si>
  <si>
    <t>00001245</t>
  </si>
  <si>
    <t>00000954</t>
  </si>
  <si>
    <t>00000955</t>
  </si>
  <si>
    <t>00000956</t>
  </si>
  <si>
    <t>00000957</t>
  </si>
  <si>
    <t>00001036</t>
  </si>
  <si>
    <t>00000970</t>
  </si>
  <si>
    <t>00001247</t>
  </si>
  <si>
    <t>00001248</t>
  </si>
  <si>
    <t>00000969</t>
  </si>
  <si>
    <t>00001011</t>
  </si>
  <si>
    <t>00001012</t>
  </si>
  <si>
    <t>00001013</t>
  </si>
  <si>
    <t>00001014</t>
  </si>
  <si>
    <t>00001015</t>
  </si>
  <si>
    <t>00001016</t>
  </si>
  <si>
    <t>00000960</t>
  </si>
  <si>
    <t>00000959</t>
  </si>
  <si>
    <t>00000906</t>
  </si>
  <si>
    <t>00000992</t>
  </si>
  <si>
    <t>00000993</t>
  </si>
  <si>
    <t>00000995</t>
  </si>
  <si>
    <t>00000903</t>
  </si>
  <si>
    <t>00000961</t>
  </si>
  <si>
    <t>00001246</t>
  </si>
  <si>
    <t>00001203</t>
  </si>
  <si>
    <t>Итого:</t>
  </si>
  <si>
    <t>Холостой водосброс - регулируемый глубинный водосброс</t>
  </si>
  <si>
    <t>Стенка подпорная  у здания Головной ГЭС</t>
  </si>
  <si>
    <t>00001251</t>
  </si>
  <si>
    <t>00001252</t>
  </si>
  <si>
    <t>00001253</t>
  </si>
  <si>
    <t>ЛЭП 6 кВ на Водоприемнике</t>
  </si>
  <si>
    <t>ЛЭП 6 кВ СН</t>
  </si>
  <si>
    <t>Кабельная линия 0,4 кВ</t>
  </si>
  <si>
    <r>
      <t xml:space="preserve">Разъединитель высоковольтный РГП2-110/1000 УХЛ1, ЛР-110  ВЛ- </t>
    </r>
    <r>
      <rPr>
        <b/>
        <sz val="10"/>
        <rFont val="Times New Roman"/>
        <family val="1"/>
      </rPr>
      <t>Зарамаг</t>
    </r>
  </si>
  <si>
    <r>
      <t xml:space="preserve">Разъединитель высоковольтный РГП2-110/1000 УХЛ1, ЛР-110  ВЛ- </t>
    </r>
    <r>
      <rPr>
        <b/>
        <sz val="10"/>
        <rFont val="Times New Roman"/>
        <family val="1"/>
      </rPr>
      <t>Нузал</t>
    </r>
  </si>
  <si>
    <t>Ограничитель перенапряжения ОПН-П1-110/77/10/2 УХЛ1 ф "А" ВЛ-110 кВ</t>
  </si>
  <si>
    <t>Ограничитель перенапряжения ОПН-П1-110/77/10/2 УХЛ1 ф "В" ВЛ-110 кВ</t>
  </si>
  <si>
    <t>Ограничитель перенапряжения ОПН-П1-110/77/10/2 УХЛ1 ф "С" ВЛ-110 кВ</t>
  </si>
  <si>
    <t>Устройство отбора напряжения ф"А"</t>
  </si>
  <si>
    <t>Устройство отбора напряжения ф"В"</t>
  </si>
  <si>
    <t>Устройство отбора напряжения ф"С"</t>
  </si>
  <si>
    <t>Устройство отбора напряжения ф "А"</t>
  </si>
  <si>
    <t>Устройство отбора напряжения ф "В"</t>
  </si>
  <si>
    <t>Устройство отбора напряжения ф "С"</t>
  </si>
  <si>
    <t xml:space="preserve">Конденсатор связи СМПБ-110/V3 6,4У1 ф "А" ВЛ-110 кВ </t>
  </si>
  <si>
    <t>Конденсатор связи СМПБ-110/V3 6,4У1 ф "В" ВЛ-110 кВ</t>
  </si>
  <si>
    <t>Конденсатор связи СМПБ-110/V3 6,4У1 ф "С" ВЛ-110 кВ</t>
  </si>
  <si>
    <t>Конденсатор связи СМПБ-110/V3 6,4У1 ф "А" ВЛ-110 кВ</t>
  </si>
  <si>
    <t>Заградитель высокочастотный ВЗ 630/0,5 ф "А" ВЛ-110 кВ</t>
  </si>
  <si>
    <t>Заградитель высокочастотный ВЗ 630/0,5 ф "В" ВЛ-110 кВ</t>
  </si>
  <si>
    <t>Заградитель высокочастотный ВЗ 630/0,5 ф "С" ВЛ-110 кВ</t>
  </si>
  <si>
    <t>Система шин АС-150</t>
  </si>
  <si>
    <t>Комплектное распределительное устройство 6 кВ</t>
  </si>
  <si>
    <t>Комплектная двухтрансформаторная подстанция со щитом</t>
  </si>
  <si>
    <t>Затвор плоский скользящий основной (рабочий)
7,0-5,2-4,035</t>
  </si>
  <si>
    <t>Затвор плоский скользящий основной (рабочий) 
7,0-5,0-16,42</t>
  </si>
  <si>
    <t>Система откачки проточной части агрегата и дренаж здания ГЭС</t>
  </si>
  <si>
    <t>Компьютер Intel Core 2 Duo E4500</t>
  </si>
  <si>
    <t>Вольтамперфазометр цифровой РЕТОМЕТР с аксессуарами</t>
  </si>
  <si>
    <t>Нивелир цифровой DNA 10 в комплекте</t>
  </si>
  <si>
    <t>Снегопогрузчик ПФС-320 БКУ (8296 СО15)</t>
  </si>
  <si>
    <t>Воздушный переход (тр-р - ОРУ)</t>
  </si>
  <si>
    <t>Вагончик для жилья на шасси 186/13 (№9013 СО 15)</t>
  </si>
  <si>
    <t>Воздушные ЛЭП 6 кВ</t>
  </si>
  <si>
    <t>Кабельная   линия 0,4 кВ</t>
  </si>
  <si>
    <t>Внутриплощадочный хозпитьевой водопровод</t>
  </si>
  <si>
    <t>12.12.2011г.</t>
  </si>
  <si>
    <t>15 АЕ 987621</t>
  </si>
  <si>
    <t>15-15-07/130/2011-369 от 12.12.2011г.</t>
  </si>
  <si>
    <t>15 АЕ 987637</t>
  </si>
  <si>
    <t>15-15-07/147/2011-496 от 13.12.2011г.</t>
  </si>
  <si>
    <t>15 АЕ 987630</t>
  </si>
  <si>
    <t>15-15-07/130/2011-382 от 12.12.2011г.</t>
  </si>
  <si>
    <t>13.12.2011г.</t>
  </si>
  <si>
    <t>15-15-07/147/2011-494 от 13.12.2011г.</t>
  </si>
  <si>
    <t>15-15-07/130/2011-384 от 12.12.2011г.</t>
  </si>
  <si>
    <t>15-15-07/130/2011-380 от 12.12.2011г.</t>
  </si>
  <si>
    <t>15 АЕ 987634</t>
  </si>
  <si>
    <t>15 АЕ 987631</t>
  </si>
  <si>
    <t>15 АЕ 987622</t>
  </si>
  <si>
    <t>15 АЕ 987638</t>
  </si>
  <si>
    <t>15-15-07/147/2011-498 от 13.12.2011г.</t>
  </si>
  <si>
    <t>15 АЕ 987679</t>
  </si>
  <si>
    <t>15-15-07/147/2011-500 от 13.12.2011г.</t>
  </si>
  <si>
    <t>15 АЕ 987636</t>
  </si>
  <si>
    <t>15-15-07/147/2011-490 от 13.12.2011г.</t>
  </si>
  <si>
    <t>15 АЕ 987620</t>
  </si>
  <si>
    <t>15-15-07/130/2011-386 от 12.12.2011г.</t>
  </si>
  <si>
    <t>15 АЕ 987635</t>
  </si>
  <si>
    <t>15-15-07/147/2011-492 от 13.12.2011г.</t>
  </si>
  <si>
    <t>15 АЕ 987623</t>
  </si>
  <si>
    <t>15-15-07/130/2011-370 от 12.12.2011г.</t>
  </si>
  <si>
    <t>15 АЕ 987624</t>
  </si>
  <si>
    <t>15-15-07/130/2011-371 от 12.12.2011г.</t>
  </si>
  <si>
    <t>15 АЕ 987625</t>
  </si>
  <si>
    <t>15-15-07/130/2011-372 от 12.12.2011г.</t>
  </si>
  <si>
    <t>15 АЕ 987626</t>
  </si>
  <si>
    <t>15-15-07/130/2011-373 от 12.12.2011г.</t>
  </si>
  <si>
    <t>15 АЕ 987627</t>
  </si>
  <si>
    <t>15-15-07/130/2011-374 от 12.12.2011г.</t>
  </si>
  <si>
    <t>15 АЕ 987628</t>
  </si>
  <si>
    <t>15-15-07/130/2011-375 от 12.12.2011г.</t>
  </si>
  <si>
    <t>15 АЕ 987629</t>
  </si>
  <si>
    <t>15-15-07/130/2011-376 от 12.12.2011г.</t>
  </si>
  <si>
    <t>15 АЕ 987632</t>
  </si>
  <si>
    <t>15-15-07/130/2011-377 от 12.12.2011г.</t>
  </si>
  <si>
    <t>15 АЕ 987633</t>
  </si>
  <si>
    <t>15-15-07/130/2011-378 от 12.12.2011г.</t>
  </si>
  <si>
    <t>00001264</t>
  </si>
  <si>
    <t>00001263</t>
  </si>
  <si>
    <t>00001258</t>
  </si>
  <si>
    <t>Сооружение инженерной защиты</t>
  </si>
  <si>
    <t>Дизельный генератор однофазный в кожухе AKSA ADP 16</t>
  </si>
  <si>
    <t>Дизельный генератор однофазный в кожухе GML 13000S, 10,8кВт</t>
  </si>
  <si>
    <t>Балансовая 
стоимость</t>
  </si>
  <si>
    <t>Остаточная 
стоимость</t>
  </si>
  <si>
    <t>142911101</t>
  </si>
  <si>
    <t>12.452732</t>
  </si>
  <si>
    <t>___________________ /Е.Е. Горев/</t>
  </si>
  <si>
    <t>18.02.2012 г.</t>
  </si>
  <si>
    <t>15 АЕ 996187</t>
  </si>
  <si>
    <t>15 АЕ 996186</t>
  </si>
  <si>
    <t>15 АЕ 996188</t>
  </si>
  <si>
    <t>15-15-07/027/2012-136 от 18.02.2012г.</t>
  </si>
  <si>
    <t>15-15-07/027/2012-135 от 18.02.2012г.</t>
  </si>
  <si>
    <t>15-15-07/027/2012-134 от 18.02.2012г.</t>
  </si>
  <si>
    <t>00001050</t>
  </si>
  <si>
    <t>00000403</t>
  </si>
  <si>
    <t>Подстанция 35/6 кв на Головном узле</t>
  </si>
  <si>
    <t>00001292</t>
  </si>
  <si>
    <t>00001293</t>
  </si>
  <si>
    <t>00001294</t>
  </si>
  <si>
    <t>Дизельный генератор 10кВт, 220В в контейнере</t>
  </si>
  <si>
    <t>Приложение №1 к         Дополнительному соглашению №7 от "___" ___________ 2014 г.                                                          к Договору аренды имущества от 28.04.2010 № 1-МА-2010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</si>
</sst>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.00_р_."/>
    <numFmt numFmtId="166" formatCode="#,##0.0"/>
    <numFmt numFmtId="167" formatCode="&quot;$&quot;#,##0_);[Red]\(&quot;$&quot;#,##0\)"/>
    <numFmt numFmtId="168" formatCode="General_)"/>
    <numFmt numFmtId="169" formatCode="#,##0.00;[Red]#,##0.00"/>
    <numFmt numFmtId="170" formatCode="0.00_ ;\-0.0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2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0"/>
      <name val="Arial Cyr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b/>
      <sz val="9"/>
      <name val="Times New Roman"/>
      <family val="1"/>
    </font>
    <font>
      <sz val="10"/>
      <name val="Arial"/>
      <family val="2"/>
    </font>
    <font>
      <b/>
      <sz val="9.5"/>
      <name val="Times New Roman"/>
      <family val="1"/>
    </font>
    <font>
      <sz val="9.5"/>
      <color indexed="8"/>
      <name val="Calibri"/>
      <family val="2"/>
    </font>
    <font>
      <b/>
      <sz val="9.5"/>
      <color indexed="8"/>
      <name val="Calibri"/>
      <family val="2"/>
    </font>
    <font>
      <b/>
      <sz val="11.5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9"/>
      </right>
      <top style="thin"/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</borders>
  <cellStyleXfs count="9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67" fontId="10" fillId="0" borderId="0" applyFont="0" applyFill="0" applyBorder="0" applyAlignment="0" applyProtection="0"/>
    <xf numFmtId="49" fontId="11" fillId="0" borderId="0" applyBorder="0">
      <alignment vertical="top"/>
      <protection/>
    </xf>
    <xf numFmtId="0" fontId="12" fillId="0" borderId="0">
      <alignment/>
      <protection/>
    </xf>
    <xf numFmtId="0" fontId="12" fillId="0" borderId="0" applyNumberFormat="0">
      <alignment horizontal="left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168" fontId="13" fillId="0" borderId="1">
      <alignment/>
      <protection locked="0"/>
    </xf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7" applyBorder="0">
      <alignment horizontal="center" vertical="center" wrapText="1"/>
      <protection/>
    </xf>
    <xf numFmtId="168" fontId="18" fillId="28" borderId="1">
      <alignment/>
      <protection/>
    </xf>
    <xf numFmtId="4" fontId="11" fillId="29" borderId="8" applyBorder="0">
      <alignment horizontal="right"/>
      <protection/>
    </xf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19" fillId="0" borderId="0">
      <alignment horizontal="center" vertical="top" wrapText="1"/>
      <protection/>
    </xf>
    <xf numFmtId="0" fontId="20" fillId="0" borderId="0">
      <alignment horizontal="center" vertical="center" wrapText="1"/>
      <protection/>
    </xf>
    <xf numFmtId="0" fontId="8" fillId="31" borderId="0" applyFill="0">
      <alignment wrapText="1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49" fontId="11" fillId="0" borderId="0" applyBorder="0">
      <alignment vertical="top"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58" fillId="33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4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12" applyNumberFormat="0" applyFill="0" applyAlignment="0" applyProtection="0"/>
    <xf numFmtId="0" fontId="7" fillId="0" borderId="0">
      <alignment/>
      <protection/>
    </xf>
    <xf numFmtId="0" fontId="61" fillId="0" borderId="0" applyNumberFormat="0" applyFill="0" applyBorder="0" applyAlignment="0" applyProtection="0"/>
    <xf numFmtId="49" fontId="8" fillId="0" borderId="0">
      <alignment horizontal="center"/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1" fillId="31" borderId="0" applyBorder="0">
      <alignment horizontal="right"/>
      <protection/>
    </xf>
    <xf numFmtId="4" fontId="11" fillId="35" borderId="13" applyBorder="0">
      <alignment horizontal="right"/>
      <protection/>
    </xf>
    <xf numFmtId="4" fontId="11" fillId="31" borderId="8" applyFont="0" applyBorder="0">
      <alignment horizontal="right"/>
      <protection/>
    </xf>
    <xf numFmtId="0" fontId="62" fillId="36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" fontId="5" fillId="0" borderId="8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85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justify" wrapText="1"/>
    </xf>
    <xf numFmtId="9" fontId="6" fillId="0" borderId="0" xfId="75" applyFont="1" applyFill="1" applyBorder="1" applyAlignment="1">
      <alignment horizontal="right" wrapText="1"/>
    </xf>
    <xf numFmtId="0" fontId="6" fillId="0" borderId="0" xfId="85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justify" wrapText="1"/>
    </xf>
    <xf numFmtId="1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8" xfId="85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1" fontId="2" fillId="0" borderId="8" xfId="71" applyNumberFormat="1" applyFont="1" applyFill="1" applyBorder="1" applyAlignment="1">
      <alignment horizontal="center" vertical="center" wrapText="1"/>
      <protection/>
    </xf>
    <xf numFmtId="4" fontId="2" fillId="0" borderId="8" xfId="0" applyNumberFormat="1" applyFont="1" applyFill="1" applyBorder="1" applyAlignment="1">
      <alignment/>
    </xf>
    <xf numFmtId="164" fontId="23" fillId="0" borderId="8" xfId="0" applyNumberFormat="1" applyFont="1" applyFill="1" applyBorder="1" applyAlignment="1">
      <alignment horizontal="right" vertical="top" wrapText="1"/>
    </xf>
    <xf numFmtId="4" fontId="4" fillId="0" borderId="8" xfId="0" applyNumberFormat="1" applyFont="1" applyFill="1" applyBorder="1" applyAlignment="1">
      <alignment/>
    </xf>
    <xf numFmtId="0" fontId="2" fillId="0" borderId="8" xfId="71" applyFont="1" applyFill="1" applyBorder="1" applyAlignment="1">
      <alignment horizontal="center" vertical="center" wrapText="1"/>
      <protection/>
    </xf>
    <xf numFmtId="49" fontId="2" fillId="0" borderId="8" xfId="71" applyNumberFormat="1" applyFont="1" applyFill="1" applyBorder="1" applyAlignment="1">
      <alignment horizontal="center" vertical="center" wrapText="1"/>
      <protection/>
    </xf>
    <xf numFmtId="165" fontId="23" fillId="0" borderId="8" xfId="0" applyNumberFormat="1" applyFont="1" applyFill="1" applyBorder="1" applyAlignment="1">
      <alignment horizontal="right" vertical="center"/>
    </xf>
    <xf numFmtId="0" fontId="2" fillId="0" borderId="8" xfId="71" applyFont="1" applyFill="1" applyBorder="1" applyAlignment="1">
      <alignment horizontal="justify" wrapText="1"/>
      <protection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8" xfId="71" applyFont="1" applyFill="1" applyBorder="1" applyAlignment="1">
      <alignment horizontal="justify" vertical="top" wrapText="1"/>
      <protection/>
    </xf>
    <xf numFmtId="0" fontId="2" fillId="0" borderId="8" xfId="71" applyFont="1" applyFill="1" applyBorder="1" applyAlignment="1">
      <alignment horizontal="left" vertical="top" wrapText="1"/>
      <protection/>
    </xf>
    <xf numFmtId="0" fontId="2" fillId="0" borderId="8" xfId="71" applyFont="1" applyFill="1" applyBorder="1" applyAlignment="1">
      <alignment vertical="top" wrapText="1"/>
      <protection/>
    </xf>
    <xf numFmtId="165" fontId="23" fillId="0" borderId="8" xfId="0" applyNumberFormat="1" applyFont="1" applyFill="1" applyBorder="1" applyAlignment="1">
      <alignment vertical="center"/>
    </xf>
    <xf numFmtId="0" fontId="2" fillId="0" borderId="8" xfId="71" applyFont="1" applyFill="1" applyBorder="1" applyAlignment="1">
      <alignment horizontal="left" vertical="center" wrapText="1"/>
      <protection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49" fontId="2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wrapText="1"/>
    </xf>
    <xf numFmtId="4" fontId="4" fillId="0" borderId="8" xfId="0" applyNumberFormat="1" applyFont="1" applyFill="1" applyBorder="1" applyAlignment="1">
      <alignment horizontal="right" wrapText="1"/>
    </xf>
    <xf numFmtId="43" fontId="24" fillId="0" borderId="8" xfId="85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165" fontId="2" fillId="0" borderId="8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4" fontId="4" fillId="0" borderId="8" xfId="0" applyNumberFormat="1" applyFont="1" applyFill="1" applyBorder="1" applyAlignment="1">
      <alignment wrapText="1"/>
    </xf>
    <xf numFmtId="0" fontId="2" fillId="0" borderId="8" xfId="71" applyFont="1" applyFill="1" applyBorder="1" applyAlignment="1">
      <alignment horizontal="left" wrapText="1"/>
      <protection/>
    </xf>
    <xf numFmtId="0" fontId="2" fillId="0" borderId="8" xfId="71" applyFont="1" applyFill="1" applyBorder="1" applyAlignment="1">
      <alignment horizontal="justify" vertical="center" wrapText="1"/>
      <protection/>
    </xf>
    <xf numFmtId="0" fontId="2" fillId="0" borderId="8" xfId="0" applyFont="1" applyFill="1" applyBorder="1" applyAlignment="1">
      <alignment horizontal="center" wrapText="1"/>
    </xf>
    <xf numFmtId="4" fontId="2" fillId="0" borderId="8" xfId="0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justify" wrapText="1"/>
    </xf>
    <xf numFmtId="0" fontId="2" fillId="37" borderId="8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8" fillId="0" borderId="8" xfId="0" applyNumberFormat="1" applyFont="1" applyBorder="1" applyAlignment="1">
      <alignment horizontal="left" vertical="top" wrapText="1" indent="2"/>
    </xf>
    <xf numFmtId="0" fontId="2" fillId="37" borderId="8" xfId="85" applyNumberFormat="1" applyFont="1" applyFill="1" applyBorder="1" applyAlignment="1">
      <alignment horizontal="center" vertical="center" wrapText="1"/>
    </xf>
    <xf numFmtId="49" fontId="2" fillId="37" borderId="8" xfId="0" applyNumberFormat="1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justify" wrapText="1"/>
    </xf>
    <xf numFmtId="0" fontId="2" fillId="37" borderId="8" xfId="71" applyFont="1" applyFill="1" applyBorder="1" applyAlignment="1">
      <alignment horizontal="center" vertical="center" wrapText="1"/>
      <protection/>
    </xf>
    <xf numFmtId="49" fontId="2" fillId="37" borderId="8" xfId="71" applyNumberFormat="1" applyFont="1" applyFill="1" applyBorder="1" applyAlignment="1">
      <alignment horizontal="center" vertical="center" wrapText="1"/>
      <protection/>
    </xf>
    <xf numFmtId="1" fontId="2" fillId="37" borderId="8" xfId="71" applyNumberFormat="1" applyFont="1" applyFill="1" applyBorder="1" applyAlignment="1">
      <alignment horizontal="center" vertical="center" wrapText="1"/>
      <protection/>
    </xf>
    <xf numFmtId="4" fontId="2" fillId="37" borderId="8" xfId="0" applyNumberFormat="1" applyFont="1" applyFill="1" applyBorder="1" applyAlignment="1">
      <alignment/>
    </xf>
    <xf numFmtId="165" fontId="23" fillId="37" borderId="8" xfId="0" applyNumberFormat="1" applyFont="1" applyFill="1" applyBorder="1" applyAlignment="1">
      <alignment vertical="center"/>
    </xf>
    <xf numFmtId="4" fontId="4" fillId="37" borderId="8" xfId="0" applyNumberFormat="1" applyFont="1" applyFill="1" applyBorder="1" applyAlignment="1">
      <alignment/>
    </xf>
    <xf numFmtId="4" fontId="4" fillId="37" borderId="8" xfId="0" applyNumberFormat="1" applyFont="1" applyFill="1" applyBorder="1" applyAlignment="1">
      <alignment wrapText="1"/>
    </xf>
    <xf numFmtId="0" fontId="5" fillId="37" borderId="0" xfId="0" applyFont="1" applyFill="1" applyBorder="1" applyAlignment="1">
      <alignment horizontal="justify" wrapText="1"/>
    </xf>
    <xf numFmtId="49" fontId="2" fillId="37" borderId="8" xfId="0" applyNumberFormat="1" applyFont="1" applyFill="1" applyBorder="1" applyAlignment="1">
      <alignment horizontal="center" vertical="center"/>
    </xf>
    <xf numFmtId="3" fontId="2" fillId="37" borderId="8" xfId="0" applyNumberFormat="1" applyFont="1" applyFill="1" applyBorder="1" applyAlignment="1">
      <alignment horizontal="center" vertical="center"/>
    </xf>
    <xf numFmtId="164" fontId="23" fillId="37" borderId="8" xfId="0" applyNumberFormat="1" applyFont="1" applyFill="1" applyBorder="1" applyAlignment="1">
      <alignment horizontal="right" vertical="top" wrapText="1"/>
    </xf>
    <xf numFmtId="0" fontId="2" fillId="37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6" fillId="29" borderId="8" xfId="0" applyFont="1" applyFill="1" applyBorder="1" applyAlignment="1">
      <alignment horizontal="center" wrapText="1"/>
    </xf>
    <xf numFmtId="0" fontId="0" fillId="29" borderId="8" xfId="0" applyFill="1" applyBorder="1" applyAlignment="1">
      <alignment wrapText="1"/>
    </xf>
    <xf numFmtId="0" fontId="0" fillId="0" borderId="8" xfId="0" applyBorder="1" applyAlignment="1">
      <alignment wrapText="1"/>
    </xf>
    <xf numFmtId="0" fontId="6" fillId="29" borderId="16" xfId="0" applyFont="1" applyFill="1" applyBorder="1" applyAlignment="1">
      <alignment horizontal="center" wrapText="1"/>
    </xf>
    <xf numFmtId="0" fontId="6" fillId="29" borderId="17" xfId="0" applyFont="1" applyFill="1" applyBorder="1" applyAlignment="1">
      <alignment horizontal="center" wrapText="1"/>
    </xf>
    <xf numFmtId="0" fontId="6" fillId="29" borderId="18" xfId="0" applyFont="1" applyFill="1" applyBorder="1" applyAlignment="1">
      <alignment horizontal="center" wrapText="1"/>
    </xf>
    <xf numFmtId="43" fontId="24" fillId="0" borderId="8" xfId="85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wrapText="1"/>
    </xf>
    <xf numFmtId="0" fontId="22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1" fontId="24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2" fillId="37" borderId="16" xfId="0" applyNumberFormat="1" applyFont="1" applyFill="1" applyBorder="1" applyAlignment="1">
      <alignment vertical="top" wrapText="1"/>
    </xf>
    <xf numFmtId="0" fontId="2" fillId="37" borderId="19" xfId="0" applyNumberFormat="1" applyFont="1" applyFill="1" applyBorder="1" applyAlignment="1">
      <alignment vertical="top" wrapText="1"/>
    </xf>
    <xf numFmtId="164" fontId="28" fillId="0" borderId="20" xfId="0" applyNumberFormat="1" applyFont="1" applyBorder="1" applyAlignment="1">
      <alignment horizontal="right" vertical="top" wrapText="1"/>
    </xf>
    <xf numFmtId="164" fontId="4" fillId="37" borderId="20" xfId="0" applyNumberFormat="1" applyFont="1" applyFill="1" applyBorder="1" applyAlignment="1">
      <alignment horizontal="right" vertical="top" wrapText="1"/>
    </xf>
    <xf numFmtId="164" fontId="28" fillId="37" borderId="20" xfId="0" applyNumberFormat="1" applyFont="1" applyFill="1" applyBorder="1" applyAlignment="1">
      <alignment horizontal="right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Гиперссылка 2" xfId="47"/>
    <cellStyle name="Гиперссылка 3" xfId="48"/>
    <cellStyle name="Гиперссылка 4" xfId="49"/>
    <cellStyle name="Currency" xfId="50"/>
    <cellStyle name="Currency [0]" xfId="51"/>
    <cellStyle name="Денежный 2" xfId="52"/>
    <cellStyle name="Заголовок" xfId="53"/>
    <cellStyle name="Заголовок 1" xfId="54"/>
    <cellStyle name="Заголовок 2" xfId="55"/>
    <cellStyle name="Заголовок 3" xfId="56"/>
    <cellStyle name="Заголовок 4" xfId="57"/>
    <cellStyle name="ЗаголовокСтолбца" xfId="58"/>
    <cellStyle name="Защитный" xfId="59"/>
    <cellStyle name="Значение" xfId="60"/>
    <cellStyle name="Итог" xfId="61"/>
    <cellStyle name="Контрольная ячейка" xfId="62"/>
    <cellStyle name="Мой заголовок" xfId="63"/>
    <cellStyle name="Мой заголовок листа" xfId="64"/>
    <cellStyle name="Мои наименования показателей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_Классификатор ГидроОГК 1.5 Маш и обор 1" xfId="71"/>
    <cellStyle name="Плохой" xfId="72"/>
    <cellStyle name="Пояснение" xfId="73"/>
    <cellStyle name="Примечание" xfId="74"/>
    <cellStyle name="Percent" xfId="75"/>
    <cellStyle name="Процентный 2" xfId="76"/>
    <cellStyle name="Связанная ячейка" xfId="77"/>
    <cellStyle name="Стиль 1" xfId="78"/>
    <cellStyle name="Текст предупреждения" xfId="79"/>
    <cellStyle name="Текстовый" xfId="80"/>
    <cellStyle name="Тысячи [0]_3Com" xfId="81"/>
    <cellStyle name="Тысячи_3Com" xfId="82"/>
    <cellStyle name="Comma" xfId="83"/>
    <cellStyle name="Comma [0]" xfId="84"/>
    <cellStyle name="Финансовый 2" xfId="85"/>
    <cellStyle name="Формула" xfId="86"/>
    <cellStyle name="ФормулаВБ" xfId="87"/>
    <cellStyle name="ФормулаНаКонтроль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89;&#1086;&#1090;&#1088;&#1091;&#1076;&#1085;&#1080;&#1082;&#1080;\DOCUME~1\5482~1.ZAR\LOCALS~1\Temp\bat\&#1058;&#1072;&#1088;&#1080;&#1092;&#1099;\&#1056;&#1069;&#1050;\&#1087;&#1086;&#1076;%2080%20&#1082;&#1086;&#1087;\&#1058;&#1072;&#1088;&#1080;&#1092;%20-%20&#1074;&#1077;&#1089;&#1100;%20&#1087;&#1077;&#1088;&#1077;&#1095;&#1077;&#1085;&#1100;%202009%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89;&#1086;&#1090;&#1088;&#1091;&#1076;&#1085;&#1080;&#1082;&#1080;\DOCUME~1\5482~1.ZAR\LOCALS~1\Temp\bat\&#1087;&#1086;&#1089;&#1083;&#1077;&#1076;&#1085;&#1080;&#1081;%20&#1074;&#1072;&#1088;&#1080;&#1072;&#1085;&#1090;\&#1058;&#1072;&#1088;&#1080;&#1092;%20-%20&#1074;&#1077;&#1089;&#1100;%20&#1087;&#1077;&#1088;&#1077;&#1095;&#1077;&#1085;&#1100;%202009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89;&#1086;&#1090;&#1088;&#1091;&#1076;&#1085;&#1080;&#1082;&#1080;\DOCUME~1\5482~1.ZAR\LOCALS~1\Temp\bat\&#1055;&#1086;&#1089;&#1083;.%20&#1074;&#1072;&#1088;.%20&#1076;&#1083;&#1103;%20&#1058;&#1086;&#1090;&#1088;&#1086;&#1074;&#1072;%2046%20&#1089;%20&#1087;&#1077;&#1088;&#1077;&#1095;&#1085;&#1077;&#108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89;&#1086;&#1090;&#1088;&#1091;&#1076;&#1085;&#1080;&#1082;&#1080;\DOCUME~1\5482~1.ZAR\LOCALS~1\Temp\bat\&#1047;&#1072;&#1090;&#1088;&#1072;&#1090;&#1099;%20&#1047;&#1072;&#1088;&#1072;&#1084;&#1072;&#1075;&#1072;%202009-2012&#1075;&#1075;._&#1080;&#1079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89;&#1086;&#1090;&#1088;&#1091;&#1076;&#1085;&#1080;&#1082;&#1080;\DOCUME~1\5482~1.ZAR\LOCALS~1\Temp\bat\&#1058;&#1072;&#1088;&#1080;&#1092;&#1099;\&#1042;&#1072;&#1088;&#1080;&#1085;&#1072;&#1090;&#1099;%20&#1090;&#1072;&#1088;&#1080;&#1092;&#1086;&#1074;\&#1055;&#1086;&#1089;&#1083;.%20&#1074;&#1072;&#1088;.%20&#1076;&#1083;&#1103;%20&#1058;&#1086;&#1090;&#1088;&#1086;&#1074;&#1072;%2046%20&#1089;%20&#1087;&#1077;&#1088;&#1077;&#1095;&#1085;&#1077;&#10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89;&#1086;&#1090;&#1088;&#1091;&#1076;&#1085;&#1080;&#1082;&#1080;\DOCUME~1\5482~1.ZAR\LOCALS~1\Temp\bat\&#1058;&#1072;&#1088;&#1080;&#1092;&#1099;\&#1056;&#1057;&#1058;%20-%202010\&#1058;&#1072;&#1088;&#1080;&#1092;%20&#1085;&#1072;%202010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89;&#1086;&#1090;&#1088;&#1091;&#1076;&#1085;&#1080;&#1082;&#1080;\DOCUME~1\5482~1.ZAR\LOCALS~1\Temp\bat\&#1058;&#1072;&#1088;&#1080;&#1092;&#1099;\&#1042;&#1072;&#1088;&#1080;&#1085;&#1072;&#1090;&#1099;%20&#1090;&#1072;&#1088;&#1080;&#1092;&#1086;&#1074;\&#1044;&#1083;&#1103;%20&#1050;&#1088;&#1077;&#1085;&#1077;&#1074;&#1086;&#1081;,&#1043;&#1086;&#1088;&#1082;&#1080;&#1085;&#1086;&#1081;%202010-2011%20&#1075;&#1075;%2014.04.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89;&#1086;&#1090;&#1088;&#1091;&#1076;&#1085;&#1080;&#1082;&#1080;\DOCUME~1\5482~1.ZAR\LOCALS~1\Temp\bat\&#1056;&#1072;&#1089;&#1095;&#1077;&#1090;%20&#1072;&#1088;&#1077;&#1085;&#1076;&#1099;%20&#1087;&#1086;%20&#1087;&#1088;&#1086;&#1090;&#1086;&#1082;&#1086;&#1083;&#1091;\&#1057;%20&#1087;&#1086;&#1087;&#1088;&#1072;&#1074;&#1082;&#1086;&#1081;%20&#1087;&#1086;&#1076;%20&#1072;&#1082;&#1090;&#1099;%20-&#1088;&#1072;&#1089;&#1095;&#1077;&#1090;%20&#1090;&#1072;&#1088;&#1080;&#1092;&#1072;%2011,08,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89;&#1086;&#1090;&#1088;&#1091;&#1076;&#1085;&#1080;&#1082;&#1080;\DOCUME~1\ZARAMA~1.000\LOCALS~1\Temp\Rar$DI19.469\&#1056;&#1077;&#1084;_&#1047;&#1072;&#1088;&#1043;&#1069;&#1057;_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89;&#1086;&#1090;&#1088;&#1091;&#1076;&#1085;&#1080;&#1082;&#1080;\DOCUME~1\ZARAMA~1.000\LOCALS~1\Temp\Rar$DI01.156\&#1053;&#1048;&#1056;_&#1047;&#1072;&#1088;&#1043;&#1069;&#1057;_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89;&#1086;&#1090;&#1088;&#1091;&#1076;&#1085;&#1080;&#1082;&#1080;\DOCUME~1\ZARAMA~1.000\LOCALS~1\Temp\Rar$DI71.1969\&#1055;&#1054;_&#1047;&#1072;&#1088;&#1043;&#1069;&#1057;_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89;&#1086;&#1090;&#1088;&#1091;&#1076;&#1085;&#1080;&#1082;&#1080;\DOCUME~1\5482~1.ZAR\LOCALS~1\Temp\bat\&#1058;&#1072;&#1088;&#1080;&#1092;%20-%20&#1074;&#1077;&#1089;&#1100;%20&#1087;&#1077;&#1088;&#1077;&#1095;&#1077;&#1085;&#1100;%20200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>
        <row r="15">
          <cell r="B15">
            <v>2008</v>
          </cell>
        </row>
        <row r="16">
          <cell r="B16">
            <v>2007</v>
          </cell>
        </row>
      </sheetData>
      <sheetData sheetId="2">
        <row r="10">
          <cell r="A10" t="str">
            <v>Головная Зарамагская ГЭС</v>
          </cell>
        </row>
        <row r="11">
          <cell r="A11" t="str">
            <v> бассейн &lt;р. Терек&gt;</v>
          </cell>
        </row>
      </sheetData>
      <sheetData sheetId="3">
        <row r="8">
          <cell r="D8">
            <v>15</v>
          </cell>
          <cell r="E8">
            <v>0</v>
          </cell>
          <cell r="F8">
            <v>15</v>
          </cell>
          <cell r="G8">
            <v>15</v>
          </cell>
          <cell r="H8">
            <v>15</v>
          </cell>
          <cell r="I8">
            <v>15</v>
          </cell>
          <cell r="J8">
            <v>15</v>
          </cell>
          <cell r="K8">
            <v>100</v>
          </cell>
          <cell r="L8">
            <v>100</v>
          </cell>
          <cell r="M8">
            <v>100</v>
          </cell>
          <cell r="N8" t="e">
            <v>#DIV/0!</v>
          </cell>
        </row>
        <row r="9">
          <cell r="D9">
            <v>35.59</v>
          </cell>
          <cell r="E9">
            <v>0</v>
          </cell>
          <cell r="F9">
            <v>35.59</v>
          </cell>
          <cell r="G9">
            <v>35.59</v>
          </cell>
          <cell r="H9">
            <v>35.59</v>
          </cell>
          <cell r="I9">
            <v>35.59</v>
          </cell>
          <cell r="J9">
            <v>27.28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>
            <v>35.211</v>
          </cell>
          <cell r="E10">
            <v>0</v>
          </cell>
          <cell r="F10">
            <v>35.211</v>
          </cell>
          <cell r="G10">
            <v>35.211</v>
          </cell>
          <cell r="H10">
            <v>35.211</v>
          </cell>
          <cell r="I10">
            <v>35.211</v>
          </cell>
          <cell r="J10">
            <v>27.128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>
            <v>34.401</v>
          </cell>
          <cell r="E11">
            <v>0</v>
          </cell>
          <cell r="F11">
            <v>34.401</v>
          </cell>
          <cell r="G11">
            <v>34.401</v>
          </cell>
          <cell r="H11">
            <v>34.401</v>
          </cell>
          <cell r="I11">
            <v>34.401</v>
          </cell>
          <cell r="J11">
            <v>26.504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  <row r="12">
          <cell r="D12">
            <v>128338.79000000001</v>
          </cell>
          <cell r="E12">
            <v>0</v>
          </cell>
          <cell r="F12">
            <v>136849.67</v>
          </cell>
          <cell r="G12">
            <v>133030.35</v>
          </cell>
          <cell r="H12">
            <v>128338.79000000001</v>
          </cell>
          <cell r="I12">
            <v>136849.67</v>
          </cell>
          <cell r="J12">
            <v>54026.30372437001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>
            <v>21203.2</v>
          </cell>
          <cell r="P12">
            <v>32823.10372437001</v>
          </cell>
        </row>
        <row r="13">
          <cell r="D13">
            <v>298.96</v>
          </cell>
          <cell r="E13">
            <v>0</v>
          </cell>
          <cell r="F13">
            <v>298.96</v>
          </cell>
          <cell r="G13">
            <v>298.96</v>
          </cell>
          <cell r="H13">
            <v>298.96</v>
          </cell>
          <cell r="I13">
            <v>298.96</v>
          </cell>
          <cell r="J13">
            <v>229.15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12545.693724370009</v>
          </cell>
          <cell r="P13">
            <v>8657.506275629992</v>
          </cell>
        </row>
        <row r="14">
          <cell r="D14">
            <v>75621.22</v>
          </cell>
          <cell r="E14">
            <v>0</v>
          </cell>
          <cell r="F14">
            <v>78028.32</v>
          </cell>
          <cell r="G14">
            <v>78028.32</v>
          </cell>
          <cell r="H14">
            <v>75621.22</v>
          </cell>
          <cell r="I14">
            <v>78028.32</v>
          </cell>
          <cell r="J14">
            <v>38393.5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</row>
        <row r="15">
          <cell r="D15">
            <v>17156.74</v>
          </cell>
          <cell r="E15">
            <v>0</v>
          </cell>
          <cell r="F15">
            <v>18906.73</v>
          </cell>
          <cell r="G15">
            <v>18906.73</v>
          </cell>
          <cell r="H15">
            <v>17156.74</v>
          </cell>
          <cell r="I15">
            <v>18906.73</v>
          </cell>
          <cell r="J15">
            <v>3521.8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</row>
        <row r="16">
          <cell r="D16">
            <v>4460.75</v>
          </cell>
          <cell r="F16">
            <v>4915.75</v>
          </cell>
          <cell r="G16">
            <v>4915.75</v>
          </cell>
          <cell r="H16">
            <v>4460.75</v>
          </cell>
          <cell r="I16">
            <v>4915.75</v>
          </cell>
          <cell r="J16">
            <v>892.4</v>
          </cell>
          <cell r="K16" t="e">
            <v>#NAME?</v>
          </cell>
          <cell r="L16" t="e">
            <v>#NAME?</v>
          </cell>
          <cell r="M16" t="e">
            <v>#NAME?</v>
          </cell>
          <cell r="N16" t="e">
            <v>#NAME?</v>
          </cell>
        </row>
        <row r="17">
          <cell r="D17">
            <v>490</v>
          </cell>
          <cell r="E17">
            <v>0</v>
          </cell>
          <cell r="F17">
            <v>1500</v>
          </cell>
          <cell r="G17">
            <v>0</v>
          </cell>
          <cell r="H17">
            <v>490</v>
          </cell>
          <cell r="I17">
            <v>1500</v>
          </cell>
          <cell r="J17">
            <v>0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</row>
        <row r="18">
          <cell r="D18">
            <v>8183</v>
          </cell>
          <cell r="E18">
            <v>0</v>
          </cell>
          <cell r="F18">
            <v>8935</v>
          </cell>
          <cell r="G18">
            <v>6851</v>
          </cell>
          <cell r="H18">
            <v>8183</v>
          </cell>
          <cell r="I18">
            <v>8935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</row>
        <row r="19">
          <cell r="D19">
            <v>22128.12</v>
          </cell>
          <cell r="E19">
            <v>0</v>
          </cell>
          <cell r="F19">
            <v>24264.91</v>
          </cell>
          <cell r="G19">
            <v>24029.59</v>
          </cell>
          <cell r="H19">
            <v>22128.12</v>
          </cell>
          <cell r="I19">
            <v>24264.91</v>
          </cell>
          <cell r="J19">
            <v>10989.453724370002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</row>
        <row r="20">
          <cell r="D20">
            <v>1300.64</v>
          </cell>
          <cell r="E20">
            <v>0</v>
          </cell>
          <cell r="F20">
            <v>1315</v>
          </cell>
          <cell r="G20">
            <v>1315</v>
          </cell>
          <cell r="H20">
            <v>1300.64</v>
          </cell>
          <cell r="I20">
            <v>1315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 t="e">
            <v>#NAME?</v>
          </cell>
        </row>
        <row r="21">
          <cell r="D21">
            <v>610.6</v>
          </cell>
          <cell r="E21">
            <v>0</v>
          </cell>
          <cell r="F21">
            <v>672.8</v>
          </cell>
          <cell r="G21">
            <v>672.8</v>
          </cell>
          <cell r="H21">
            <v>610.6</v>
          </cell>
          <cell r="I21">
            <v>672.8</v>
          </cell>
          <cell r="J21">
            <v>320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</row>
        <row r="22">
          <cell r="D22">
            <v>8721.8</v>
          </cell>
          <cell r="E22">
            <v>0</v>
          </cell>
          <cell r="F22">
            <v>9611.43</v>
          </cell>
          <cell r="G22">
            <v>9611.43</v>
          </cell>
          <cell r="H22">
            <v>8721.8</v>
          </cell>
          <cell r="I22">
            <v>9611.43</v>
          </cell>
          <cell r="J22">
            <v>7836.303040000001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6292.743040000001</v>
          </cell>
        </row>
        <row r="23">
          <cell r="D23">
            <v>14.600000000000001</v>
          </cell>
          <cell r="E23">
            <v>0</v>
          </cell>
          <cell r="F23">
            <v>16.09</v>
          </cell>
          <cell r="G23">
            <v>16.09</v>
          </cell>
          <cell r="H23">
            <v>14.600000000000001</v>
          </cell>
          <cell r="I23">
            <v>16.09</v>
          </cell>
          <cell r="J23">
            <v>12.937000000000001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</row>
        <row r="24">
          <cell r="D24">
            <v>3.14</v>
          </cell>
          <cell r="E24">
            <v>0</v>
          </cell>
          <cell r="F24">
            <v>3.46</v>
          </cell>
          <cell r="G24">
            <v>3.46</v>
          </cell>
          <cell r="H24">
            <v>3.14</v>
          </cell>
          <cell r="I24">
            <v>3.46</v>
          </cell>
          <cell r="J24">
            <v>2.637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</row>
        <row r="25">
          <cell r="D25">
            <v>11.46</v>
          </cell>
          <cell r="F25">
            <v>12.63</v>
          </cell>
          <cell r="G25">
            <v>12.63</v>
          </cell>
          <cell r="H25">
            <v>11.46</v>
          </cell>
          <cell r="I25">
            <v>12.63</v>
          </cell>
          <cell r="J25">
            <v>10.3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</row>
        <row r="28">
          <cell r="D28">
            <v>105</v>
          </cell>
          <cell r="E28">
            <v>0</v>
          </cell>
          <cell r="F28">
            <v>115</v>
          </cell>
          <cell r="G28">
            <v>200</v>
          </cell>
          <cell r="H28">
            <v>105</v>
          </cell>
          <cell r="I28">
            <v>115</v>
          </cell>
          <cell r="J28">
            <v>94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</row>
        <row r="29">
          <cell r="D29">
            <v>160</v>
          </cell>
          <cell r="E29">
            <v>0</v>
          </cell>
          <cell r="F29">
            <v>176.32</v>
          </cell>
          <cell r="G29">
            <v>170</v>
          </cell>
          <cell r="H29">
            <v>160</v>
          </cell>
          <cell r="I29">
            <v>176.32</v>
          </cell>
          <cell r="J29">
            <v>110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</row>
        <row r="31">
          <cell r="D31">
            <v>429</v>
          </cell>
          <cell r="E31">
            <v>0</v>
          </cell>
          <cell r="F31">
            <v>472</v>
          </cell>
          <cell r="G31">
            <v>250</v>
          </cell>
          <cell r="H31">
            <v>429</v>
          </cell>
          <cell r="I31">
            <v>472</v>
          </cell>
          <cell r="J31">
            <v>384.8778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</row>
        <row r="32">
          <cell r="D32">
            <v>112</v>
          </cell>
          <cell r="E32">
            <v>0</v>
          </cell>
          <cell r="F32">
            <v>123</v>
          </cell>
          <cell r="G32">
            <v>30</v>
          </cell>
          <cell r="H32">
            <v>112</v>
          </cell>
          <cell r="I32">
            <v>123</v>
          </cell>
          <cell r="J32">
            <v>169.68388437000002</v>
          </cell>
          <cell r="K32" t="e">
            <v>#NAME?</v>
          </cell>
          <cell r="L32" t="e">
            <v>#NAME?</v>
          </cell>
          <cell r="M32" t="e">
            <v>#NAME?</v>
          </cell>
          <cell r="N32" t="e">
            <v>#NAME?</v>
          </cell>
        </row>
        <row r="33">
          <cell r="D33">
            <v>10000</v>
          </cell>
          <cell r="E33">
            <v>0</v>
          </cell>
          <cell r="F33">
            <v>11020</v>
          </cell>
          <cell r="G33">
            <v>11020</v>
          </cell>
          <cell r="H33">
            <v>10000</v>
          </cell>
          <cell r="I33">
            <v>11020</v>
          </cell>
          <cell r="J33">
            <v>1455.652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-87.9079999999999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</row>
        <row r="36">
          <cell r="D36">
            <v>674.48</v>
          </cell>
          <cell r="E36">
            <v>0</v>
          </cell>
          <cell r="F36">
            <v>743.27</v>
          </cell>
          <cell r="G36">
            <v>744.27</v>
          </cell>
          <cell r="H36">
            <v>674.48</v>
          </cell>
          <cell r="I36">
            <v>743.27</v>
          </cell>
          <cell r="J36">
            <v>606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</row>
        <row r="37">
          <cell r="D37">
            <v>85900</v>
          </cell>
          <cell r="E37">
            <v>0</v>
          </cell>
          <cell r="F37">
            <v>85975</v>
          </cell>
          <cell r="G37">
            <v>85976</v>
          </cell>
          <cell r="H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 t="e">
            <v>#NAME?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</row>
        <row r="40">
          <cell r="D40">
            <v>85900</v>
          </cell>
          <cell r="E40">
            <v>0</v>
          </cell>
          <cell r="F40">
            <v>85975</v>
          </cell>
          <cell r="G40">
            <v>85976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</row>
        <row r="44">
          <cell r="D44">
            <v>214238.79</v>
          </cell>
          <cell r="E44">
            <v>0</v>
          </cell>
          <cell r="F44">
            <v>222824.67</v>
          </cell>
          <cell r="G44">
            <v>219006.35</v>
          </cell>
          <cell r="H44">
            <v>128338.79000000001</v>
          </cell>
          <cell r="I44">
            <v>136849.67</v>
          </cell>
          <cell r="J44">
            <v>54026.30372437001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</row>
        <row r="45">
          <cell r="D45">
            <v>213939.83000000002</v>
          </cell>
          <cell r="E45">
            <v>0</v>
          </cell>
          <cell r="F45">
            <v>222525.71000000002</v>
          </cell>
          <cell r="G45">
            <v>218707.39</v>
          </cell>
          <cell r="H45">
            <v>128039.83</v>
          </cell>
          <cell r="I45">
            <v>136550.71000000002</v>
          </cell>
          <cell r="J45">
            <v>53797.15372437001</v>
          </cell>
          <cell r="K45" t="e">
            <v>#NAME?</v>
          </cell>
          <cell r="L45" t="e">
            <v>#NAME?</v>
          </cell>
          <cell r="M45" t="e">
            <v>#NAME?</v>
          </cell>
          <cell r="N45" t="e">
            <v>#NAME?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264.70685961720005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#NAME?</v>
          </cell>
          <cell r="L49" t="e">
            <v>#NAME?</v>
          </cell>
          <cell r="M49" t="e">
            <v>#NAME?</v>
          </cell>
          <cell r="N49" t="e">
            <v>#NAME?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264.70685961720005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 t="e">
            <v>#NAME?</v>
          </cell>
        </row>
        <row r="52"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#NAME?</v>
          </cell>
          <cell r="L53" t="e">
            <v>#NAME?</v>
          </cell>
          <cell r="M53" t="e">
            <v>#NAME?</v>
          </cell>
          <cell r="N53" t="e">
            <v>#NAME?</v>
          </cell>
        </row>
        <row r="55">
          <cell r="D55">
            <v>75621.22</v>
          </cell>
          <cell r="E55">
            <v>0</v>
          </cell>
          <cell r="F55">
            <v>78028.32</v>
          </cell>
          <cell r="G55">
            <v>78028.32</v>
          </cell>
          <cell r="H55">
            <v>75621.22</v>
          </cell>
          <cell r="I55">
            <v>78028.32</v>
          </cell>
          <cell r="J55">
            <v>38393.5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330.88357452150376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66.17671490430075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</row>
        <row r="62">
          <cell r="D62">
            <v>382</v>
          </cell>
          <cell r="E62">
            <v>0</v>
          </cell>
          <cell r="F62">
            <v>421</v>
          </cell>
          <cell r="G62">
            <v>422</v>
          </cell>
          <cell r="H62">
            <v>423</v>
          </cell>
          <cell r="I62">
            <v>421</v>
          </cell>
          <cell r="J62">
            <v>330.8835745215008</v>
          </cell>
          <cell r="K62" t="e">
            <v>#NAME?</v>
          </cell>
          <cell r="L62" t="e">
            <v>#NAME?</v>
          </cell>
          <cell r="M62" t="e">
            <v>#NAME?</v>
          </cell>
          <cell r="N62" t="e">
            <v>#NAME?</v>
          </cell>
        </row>
        <row r="64">
          <cell r="D64">
            <v>214620.79</v>
          </cell>
          <cell r="E64">
            <v>0</v>
          </cell>
          <cell r="F64">
            <v>223245.67</v>
          </cell>
          <cell r="G64">
            <v>219428.35</v>
          </cell>
          <cell r="H64">
            <v>128761.79000000001</v>
          </cell>
          <cell r="I64">
            <v>137270.67</v>
          </cell>
          <cell r="J64">
            <v>54357.18729889151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</row>
        <row r="67">
          <cell r="D67">
            <v>214620.79</v>
          </cell>
          <cell r="E67">
            <v>0</v>
          </cell>
          <cell r="F67">
            <v>223245.67</v>
          </cell>
          <cell r="G67">
            <v>219428.35</v>
          </cell>
          <cell r="H67">
            <v>128761.79000000001</v>
          </cell>
          <cell r="I67">
            <v>137270.67</v>
          </cell>
          <cell r="J67">
            <v>54357.18729889151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</row>
        <row r="68">
          <cell r="D68">
            <v>8927.16</v>
          </cell>
          <cell r="E68">
            <v>0</v>
          </cell>
          <cell r="F68">
            <v>8938.56</v>
          </cell>
          <cell r="G68">
            <v>8938.76</v>
          </cell>
          <cell r="H68">
            <v>341.26</v>
          </cell>
          <cell r="I68">
            <v>341.06</v>
          </cell>
          <cell r="J68">
            <v>262.23835745215007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</row>
        <row r="69">
          <cell r="D69">
            <v>205693.63</v>
          </cell>
          <cell r="E69">
            <v>0</v>
          </cell>
          <cell r="F69">
            <v>214307.11000000002</v>
          </cell>
          <cell r="G69">
            <v>210489.59</v>
          </cell>
          <cell r="H69">
            <v>128420.53000000001</v>
          </cell>
          <cell r="I69">
            <v>136929.61000000002</v>
          </cell>
          <cell r="J69">
            <v>54094.94894143936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</row>
        <row r="70">
          <cell r="D70">
            <v>6238.795093165896</v>
          </cell>
          <cell r="E70" t="e">
            <v>#DIV/0!</v>
          </cell>
          <cell r="F70">
            <v>6489.511060724979</v>
          </cell>
          <cell r="G70">
            <v>6378.5456818115745</v>
          </cell>
          <cell r="H70">
            <v>3742.966483532455</v>
          </cell>
          <cell r="I70">
            <v>3990.3104560913926</v>
          </cell>
          <cell r="J70">
            <v>2050.905044479758</v>
          </cell>
          <cell r="K70" t="e">
            <v>#NAME?</v>
          </cell>
          <cell r="L70" t="e">
            <v>#NAME?</v>
          </cell>
          <cell r="M70" t="e">
            <v>#NAME?</v>
          </cell>
          <cell r="N70" t="e">
            <v>#NAME?</v>
          </cell>
        </row>
        <row r="71">
          <cell r="D71">
            <v>259.5029214267027</v>
          </cell>
          <cell r="E71" t="e">
            <v>#DIV/0!</v>
          </cell>
          <cell r="F71">
            <v>259.8343071422342</v>
          </cell>
          <cell r="G71">
            <v>259.84012092671725</v>
          </cell>
          <cell r="H71">
            <v>9.920060463358622</v>
          </cell>
          <cell r="I71">
            <v>9.914246678875614</v>
          </cell>
          <cell r="J71">
            <v>9.894293595387492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</row>
        <row r="72">
          <cell r="D72">
            <v>1142742.3888888888</v>
          </cell>
          <cell r="E72" t="e">
            <v>#DIV/0!</v>
          </cell>
          <cell r="F72">
            <v>1190595.0555555557</v>
          </cell>
          <cell r="G72">
            <v>1079433.7948717948</v>
          </cell>
          <cell r="H72">
            <v>713447.3888888889</v>
          </cell>
          <cell r="I72">
            <v>760720.0555555556</v>
          </cell>
          <cell r="J72">
            <v>515189.98991847015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</row>
        <row r="73">
          <cell r="D73" t="str">
            <v>12</v>
          </cell>
          <cell r="F73">
            <v>12</v>
          </cell>
          <cell r="G73">
            <v>13</v>
          </cell>
          <cell r="H73">
            <v>12</v>
          </cell>
          <cell r="I73">
            <v>12</v>
          </cell>
          <cell r="J73">
            <v>7</v>
          </cell>
        </row>
        <row r="76">
          <cell r="D76">
            <v>0.1783057120514917</v>
          </cell>
          <cell r="E76" t="e">
            <v>#NAME?</v>
          </cell>
          <cell r="F76">
            <v>0.1889377868258483</v>
          </cell>
          <cell r="G76">
            <v>0.19268847684096832</v>
          </cell>
          <cell r="H76">
            <v>0.3295963753437289</v>
          </cell>
          <cell r="I76">
            <v>0.30763683975270084</v>
          </cell>
          <cell r="J76">
            <v>0.6124490326223204</v>
          </cell>
          <cell r="K76" t="e">
            <v>#NAME?</v>
          </cell>
          <cell r="L76" t="e">
            <v>#NAME?</v>
          </cell>
          <cell r="M76" t="e">
            <v>#NAME?</v>
          </cell>
          <cell r="N76" t="e">
            <v>#NAME?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#NAME?</v>
          </cell>
          <cell r="L81" t="e">
            <v>#NAME?</v>
          </cell>
          <cell r="M81" t="e">
            <v>#NAME?</v>
          </cell>
          <cell r="N81" t="e">
            <v>#NAME?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#NAME?</v>
          </cell>
          <cell r="L82" t="e">
            <v>#NAME?</v>
          </cell>
          <cell r="M82" t="e">
            <v>#NAME?</v>
          </cell>
          <cell r="N82" t="e">
            <v>#NAME?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#NAME?</v>
          </cell>
          <cell r="L83" t="e">
            <v>#NAME?</v>
          </cell>
          <cell r="M83" t="e">
            <v>#NAME?</v>
          </cell>
          <cell r="N83" t="e">
            <v>#NAME?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#NAME?</v>
          </cell>
          <cell r="L84" t="e">
            <v>#NAME?</v>
          </cell>
          <cell r="M84" t="e">
            <v>#NAME?</v>
          </cell>
          <cell r="N84" t="e">
            <v>#NAME?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L85" t="e">
            <v>#NAME?</v>
          </cell>
          <cell r="M85" t="e">
            <v>#NAME?</v>
          </cell>
          <cell r="N85" t="e">
            <v>#NAME?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L86" t="e">
            <v>#NAME?</v>
          </cell>
          <cell r="M86" t="e">
            <v>#NAME?</v>
          </cell>
          <cell r="N86" t="e">
            <v>#NAME?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L87" t="e">
            <v>#NAME?</v>
          </cell>
          <cell r="M87" t="e">
            <v>#NAME?</v>
          </cell>
          <cell r="N87" t="e">
            <v>#NAME?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#NAME?</v>
          </cell>
          <cell r="L88" t="e">
            <v>#NAME?</v>
          </cell>
          <cell r="M88" t="e">
            <v>#NAME?</v>
          </cell>
          <cell r="N88" t="e">
            <v>#NAME?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</row>
        <row r="93">
          <cell r="D93">
            <v>20</v>
          </cell>
          <cell r="F93">
            <v>20</v>
          </cell>
          <cell r="G93">
            <v>24</v>
          </cell>
          <cell r="H93">
            <v>20</v>
          </cell>
          <cell r="I93">
            <v>20</v>
          </cell>
          <cell r="J93">
            <v>20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</row>
        <row r="94">
          <cell r="D94">
            <v>0.26</v>
          </cell>
          <cell r="F94">
            <v>0.26</v>
          </cell>
          <cell r="G94">
            <v>0.26</v>
          </cell>
          <cell r="H94">
            <v>0.26</v>
          </cell>
          <cell r="I94">
            <v>0.26</v>
          </cell>
          <cell r="J94">
            <v>0.26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</row>
        <row r="95">
          <cell r="D95">
            <v>8.4</v>
          </cell>
          <cell r="E95">
            <v>0</v>
          </cell>
          <cell r="F95">
            <v>8.4</v>
          </cell>
          <cell r="G95" t="e">
            <v>#DIV/0!</v>
          </cell>
          <cell r="K95" t="e">
            <v>#NAME?</v>
          </cell>
          <cell r="L95" t="e">
            <v>#NAME?</v>
          </cell>
          <cell r="M95" t="e">
            <v>#NAME?</v>
          </cell>
          <cell r="N95" t="e">
            <v>#NAME?</v>
          </cell>
        </row>
        <row r="98"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</row>
        <row r="99">
          <cell r="K99" t="e">
            <v>#NAME?</v>
          </cell>
          <cell r="L99" t="e">
            <v>#NAME?</v>
          </cell>
          <cell r="M99" t="e">
            <v>#NAME?</v>
          </cell>
          <cell r="N99" t="e">
            <v>#NAME?</v>
          </cell>
        </row>
        <row r="102">
          <cell r="B102" t="str">
            <v>Первый заместитель Генерального директора
-Управляющий директор</v>
          </cell>
          <cell r="J102" t="str">
            <v>В.Б. Тотров</v>
          </cell>
        </row>
        <row r="103">
          <cell r="F103" t="str">
            <v>М.П.</v>
          </cell>
        </row>
        <row r="104">
          <cell r="C104" t="str">
            <v>м.п.</v>
          </cell>
        </row>
      </sheetData>
      <sheetData sheetId="4">
        <row r="5">
          <cell r="D5" t="str">
            <v>ОАО "Зарамагские ГЭС"</v>
          </cell>
          <cell r="E5" t="str">
            <v>Головная Зарамагская ГЭС</v>
          </cell>
          <cell r="H5" t="str">
            <v>ОАО "Зарамагские ГЭС"</v>
          </cell>
          <cell r="I5" t="str">
            <v>Головная Зарамагская ГЭС</v>
          </cell>
          <cell r="L5" t="str">
            <v>ОАО "Зарамагские ГЭС"</v>
          </cell>
          <cell r="M5" t="str">
            <v>Головная Зарамагская ГЭС</v>
          </cell>
        </row>
        <row r="7">
          <cell r="D7">
            <v>6.69</v>
          </cell>
          <cell r="E7">
            <v>6.69</v>
          </cell>
          <cell r="F7">
            <v>0</v>
          </cell>
          <cell r="H7">
            <v>26.504</v>
          </cell>
          <cell r="I7">
            <v>26.504</v>
          </cell>
          <cell r="J7">
            <v>0</v>
          </cell>
          <cell r="L7" t="e">
            <v>#NAME?</v>
          </cell>
          <cell r="M7" t="e">
            <v>#NAME?</v>
          </cell>
          <cell r="N7" t="e">
            <v>#NAME?</v>
          </cell>
        </row>
        <row r="8">
          <cell r="D8">
            <v>5753.400000000001</v>
          </cell>
          <cell r="E8">
            <v>5753.400000000001</v>
          </cell>
          <cell r="F8">
            <v>0</v>
          </cell>
          <cell r="H8">
            <v>262.23835745215007</v>
          </cell>
          <cell r="I8">
            <v>262.23835745215007</v>
          </cell>
          <cell r="J8">
            <v>0</v>
          </cell>
          <cell r="L8" t="e">
            <v>#NAME?</v>
          </cell>
          <cell r="M8" t="e">
            <v>#NAME?</v>
          </cell>
          <cell r="N8" t="e">
            <v>#NAME?</v>
          </cell>
        </row>
        <row r="9">
          <cell r="D9">
            <v>0</v>
          </cell>
          <cell r="E9">
            <v>0</v>
          </cell>
          <cell r="F9">
            <v>0</v>
          </cell>
          <cell r="H9">
            <v>229.15200000000002</v>
          </cell>
          <cell r="I9">
            <v>229.15200000000002</v>
          </cell>
          <cell r="J9">
            <v>0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>
            <v>5753.400000000001</v>
          </cell>
          <cell r="E10">
            <v>5753.400000000001</v>
          </cell>
          <cell r="F10">
            <v>0</v>
          </cell>
          <cell r="H10">
            <v>33.086357452150054</v>
          </cell>
          <cell r="I10">
            <v>33.086357452150054</v>
          </cell>
          <cell r="J10">
            <v>0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>
            <v>860</v>
          </cell>
          <cell r="E11">
            <v>860</v>
          </cell>
          <cell r="H11">
            <v>9.894293595387492</v>
          </cell>
          <cell r="I11">
            <v>9.894293595387492</v>
          </cell>
          <cell r="J11" t="e">
            <v>#DIV/0!</v>
          </cell>
          <cell r="L11" t="e">
            <v>#NAME?</v>
          </cell>
          <cell r="M11" t="e">
            <v>#NAME?</v>
          </cell>
          <cell r="N11" t="e">
            <v>#NAME?</v>
          </cell>
        </row>
        <row r="13">
          <cell r="A13" t="str">
            <v>* Примечание: В ячейке "ГЭС (бассейн &lt;___&gt;)" шапки таблицы перечисляются все станции и 
каскады, находящиеся в границах одного бассейна реки, озера, моря (имеющие единую ставку водного налога), </v>
          </cell>
        </row>
        <row r="14">
          <cell r="A14" t="str">
            <v>по данному столбцу заносятся суммарные данные по всем перечисленных гидроэлектростанциям и каскадам.</v>
          </cell>
        </row>
        <row r="17">
          <cell r="B17" t="str">
            <v>Начальник ФЭО</v>
          </cell>
          <cell r="I17" t="str">
            <v>Багаева Т.А.</v>
          </cell>
        </row>
        <row r="42">
          <cell r="B42" t="str">
            <v>Исполнитель: Алейникова Е.В. 
тел. 52-59-56</v>
          </cell>
        </row>
      </sheetData>
      <sheetData sheetId="5">
        <row r="6"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H7">
            <v>15</v>
          </cell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H9">
            <v>15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H10">
            <v>15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2"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</row>
        <row r="14"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</row>
        <row r="15"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</row>
        <row r="16"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</row>
        <row r="17"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</row>
        <row r="18">
          <cell r="H18">
            <v>10.21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</row>
        <row r="20">
          <cell r="H20">
            <v>10.21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  <row r="21"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</row>
        <row r="22"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4.789999999999999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</row>
        <row r="26">
          <cell r="B26" t="str">
            <v>Начальник ФЭО</v>
          </cell>
          <cell r="H26" t="str">
            <v>Багаева Т.А.</v>
          </cell>
        </row>
        <row r="46">
          <cell r="B46" t="str">
            <v>Исполнитель: Алейникова Е.В. 
тел. 52-59-56</v>
          </cell>
        </row>
      </sheetData>
      <sheetData sheetId="6">
        <row r="5">
          <cell r="F5" t="str">
            <v>ОАО "Зарамагские ГЭС"</v>
          </cell>
          <cell r="G5" t="str">
            <v>Головная Зарамагская ГЭС</v>
          </cell>
          <cell r="J5" t="str">
            <v>ОАО "Зарамагские ГЭС"</v>
          </cell>
          <cell r="K5" t="str">
            <v>Головная Зарамагская ГЭС</v>
          </cell>
          <cell r="N5" t="str">
            <v>ОАО "Зарамагские ГЭС"</v>
          </cell>
          <cell r="O5" t="str">
            <v>Головная Зарамагская ГЭС</v>
          </cell>
        </row>
        <row r="6">
          <cell r="F6">
            <v>0</v>
          </cell>
          <cell r="J6">
            <v>0</v>
          </cell>
          <cell r="N6">
            <v>27.28</v>
          </cell>
          <cell r="O6">
            <v>27.28</v>
          </cell>
          <cell r="R6" t="e">
            <v>#DIV/0!</v>
          </cell>
          <cell r="S6" t="e">
            <v>#NAME?</v>
          </cell>
          <cell r="T6" t="e">
            <v>#NAME?</v>
          </cell>
          <cell r="U6" t="e">
            <v>#NAME?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0.152</v>
          </cell>
          <cell r="O7">
            <v>0.152</v>
          </cell>
          <cell r="P7">
            <v>0</v>
          </cell>
          <cell r="R7" t="e">
            <v>#NAME?</v>
          </cell>
          <cell r="S7" t="e">
            <v>#DIV/0!</v>
          </cell>
          <cell r="T7" t="e">
            <v>#NAME?</v>
          </cell>
          <cell r="U7" t="e">
            <v>#NAME?</v>
          </cell>
        </row>
        <row r="8">
          <cell r="F8">
            <v>0</v>
          </cell>
          <cell r="J8">
            <v>0</v>
          </cell>
          <cell r="N8">
            <v>0.152</v>
          </cell>
          <cell r="O8">
            <v>0.152</v>
          </cell>
          <cell r="R8" t="e">
            <v>#NAME?</v>
          </cell>
          <cell r="S8" t="e">
            <v>#DIV/0!</v>
          </cell>
          <cell r="T8" t="e">
            <v>#NAME?</v>
          </cell>
          <cell r="U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J9" t="e">
            <v>#DIV/0!</v>
          </cell>
          <cell r="K9" t="e">
            <v>#DIV/0!</v>
          </cell>
          <cell r="L9" t="e">
            <v>#DIV/0!</v>
          </cell>
          <cell r="N9">
            <v>0.5571847507331378</v>
          </cell>
          <cell r="O9">
            <v>0.5571847507331378</v>
          </cell>
          <cell r="P9" t="e">
            <v>#NAME?</v>
          </cell>
          <cell r="R9" t="e">
            <v>#NAME?</v>
          </cell>
          <cell r="S9" t="e">
            <v>#DIV/0!</v>
          </cell>
          <cell r="T9" t="e">
            <v>#NAME?</v>
          </cell>
          <cell r="U9" t="e">
            <v>#NAME?</v>
          </cell>
        </row>
        <row r="10">
          <cell r="F10">
            <v>0</v>
          </cell>
          <cell r="G10">
            <v>0</v>
          </cell>
          <cell r="J10">
            <v>0</v>
          </cell>
          <cell r="N10">
            <v>0</v>
          </cell>
          <cell r="R10" t="e">
            <v>#NAME?</v>
          </cell>
          <cell r="S10" t="e">
            <v>#DIV/0!</v>
          </cell>
          <cell r="T10" t="e">
            <v>#NAME?</v>
          </cell>
          <cell r="U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J11" t="e">
            <v>#DIV/0!</v>
          </cell>
          <cell r="K11" t="e">
            <v>#DIV/0!</v>
          </cell>
          <cell r="L11" t="e">
            <v>#DIV/0!</v>
          </cell>
          <cell r="N11" t="e">
            <v>#DIV/0!</v>
          </cell>
          <cell r="O11" t="e">
            <v>#DIV/0!</v>
          </cell>
          <cell r="P11" t="e">
            <v>#NAME?</v>
          </cell>
          <cell r="R11" t="e">
            <v>#NAME?</v>
          </cell>
          <cell r="S11" t="e">
            <v>#DIV/0!</v>
          </cell>
          <cell r="T11" t="e">
            <v>#NAME?</v>
          </cell>
          <cell r="U11" t="e">
            <v>#NAME?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N12">
            <v>27.128</v>
          </cell>
          <cell r="O12">
            <v>27.128</v>
          </cell>
          <cell r="P12">
            <v>0</v>
          </cell>
          <cell r="R12" t="e">
            <v>#NAME?</v>
          </cell>
          <cell r="S12" t="e">
            <v>#DIV/0!</v>
          </cell>
          <cell r="T12" t="e">
            <v>#NAME?</v>
          </cell>
          <cell r="U12" t="e">
            <v>#NAME?</v>
          </cell>
        </row>
        <row r="13">
          <cell r="F13">
            <v>0</v>
          </cell>
          <cell r="J13">
            <v>0</v>
          </cell>
          <cell r="N13">
            <v>0.624</v>
          </cell>
          <cell r="O13">
            <v>0.624</v>
          </cell>
          <cell r="R13" t="e">
            <v>#NAME?</v>
          </cell>
          <cell r="S13" t="e">
            <v>#DIV/0!</v>
          </cell>
          <cell r="T13" t="e">
            <v>#NAME?</v>
          </cell>
          <cell r="U13" t="e">
            <v>#NAME?</v>
          </cell>
        </row>
        <row r="14">
          <cell r="F14">
            <v>0</v>
          </cell>
          <cell r="J14">
            <v>0</v>
          </cell>
          <cell r="N14">
            <v>0</v>
          </cell>
          <cell r="R14" t="e">
            <v>#NAME?</v>
          </cell>
          <cell r="S14" t="e">
            <v>#DIV/0!</v>
          </cell>
          <cell r="T14" t="e">
            <v>#NAME?</v>
          </cell>
          <cell r="U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J15" t="e">
            <v>#DIV/0!</v>
          </cell>
          <cell r="K15" t="e">
            <v>#DIV/0!</v>
          </cell>
          <cell r="L15" t="e">
            <v>#DIV/0!</v>
          </cell>
          <cell r="N15">
            <v>0</v>
          </cell>
          <cell r="O15">
            <v>0</v>
          </cell>
          <cell r="P15" t="e">
            <v>#NAME?</v>
          </cell>
          <cell r="R15" t="e">
            <v>#NAME?</v>
          </cell>
          <cell r="S15" t="e">
            <v>#DIV/0!</v>
          </cell>
          <cell r="T15" t="e">
            <v>#NAME?</v>
          </cell>
          <cell r="U15" t="e">
            <v>#NAME?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N16">
            <v>26.504</v>
          </cell>
          <cell r="O16">
            <v>26.504</v>
          </cell>
          <cell r="P16">
            <v>0</v>
          </cell>
          <cell r="R16" t="e">
            <v>#NAME?</v>
          </cell>
          <cell r="S16" t="e">
            <v>#DIV/0!</v>
          </cell>
          <cell r="T16" t="e">
            <v>#NAME?</v>
          </cell>
          <cell r="U16" t="e">
            <v>#NAME?</v>
          </cell>
        </row>
        <row r="17">
          <cell r="F17">
            <v>0</v>
          </cell>
          <cell r="J17">
            <v>0</v>
          </cell>
          <cell r="N17">
            <v>0</v>
          </cell>
          <cell r="R17" t="e">
            <v>#NAME?</v>
          </cell>
          <cell r="S17" t="e">
            <v>#DIV/0!</v>
          </cell>
          <cell r="T17" t="e">
            <v>#NAME?</v>
          </cell>
          <cell r="U17" t="e">
            <v>#NAME?</v>
          </cell>
        </row>
        <row r="18">
          <cell r="F18">
            <v>0</v>
          </cell>
          <cell r="J18">
            <v>0</v>
          </cell>
          <cell r="N18">
            <v>0</v>
          </cell>
          <cell r="R18" t="e">
            <v>#NAME?</v>
          </cell>
          <cell r="S18" t="e">
            <v>#DIV/0!</v>
          </cell>
          <cell r="T18" t="e">
            <v>#NAME?</v>
          </cell>
          <cell r="U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J19" t="e">
            <v>#DIV/0!</v>
          </cell>
          <cell r="K19" t="e">
            <v>#DIV/0!</v>
          </cell>
          <cell r="L19" t="e">
            <v>#DIV/0!</v>
          </cell>
          <cell r="N19" t="e">
            <v>#NAME?</v>
          </cell>
          <cell r="O19" t="e">
            <v>#NAME?</v>
          </cell>
          <cell r="P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R20" t="e">
            <v>#NAME?</v>
          </cell>
          <cell r="S20" t="e">
            <v>#DIV/0!</v>
          </cell>
          <cell r="T20" t="e">
            <v>#NAME?</v>
          </cell>
          <cell r="U20" t="e">
            <v>#NAME?</v>
          </cell>
        </row>
        <row r="23">
          <cell r="B23" t="str">
            <v>Начальник ФЭО</v>
          </cell>
          <cell r="L23" t="str">
            <v>Багаева Т.А.</v>
          </cell>
          <cell r="N23" t="str">
            <v>Багаева Т.А.</v>
          </cell>
        </row>
        <row r="55">
          <cell r="B55" t="str">
            <v>Исполнитель: Алейникова Е.В. 
тел. 52-59-56</v>
          </cell>
        </row>
      </sheetData>
      <sheetData sheetId="7">
        <row r="5">
          <cell r="F5" t="str">
            <v>ОАО "Зарамагские ГЭС"</v>
          </cell>
          <cell r="G5" t="str">
            <v>Головная Зарамагская ГЭС</v>
          </cell>
          <cell r="J5" t="str">
            <v>ОАО "Зарамагские ГЭС"</v>
          </cell>
          <cell r="K5" t="str">
            <v>Головная Зарамагская ГЭС</v>
          </cell>
          <cell r="N5" t="str">
            <v>ОАО "Зарамагские ГЭС"</v>
          </cell>
          <cell r="O5" t="str">
            <v>Головная Зарамагская ГЭС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27.28</v>
          </cell>
          <cell r="O6">
            <v>27.28</v>
          </cell>
          <cell r="P6">
            <v>0</v>
          </cell>
          <cell r="R6">
            <v>100</v>
          </cell>
          <cell r="S6">
            <v>100</v>
          </cell>
          <cell r="T6">
            <v>100</v>
          </cell>
          <cell r="U6">
            <v>100</v>
          </cell>
        </row>
        <row r="7">
          <cell r="F7" t="e">
            <v>#DIV/0!</v>
          </cell>
          <cell r="J7" t="e">
            <v>#DIV/0!</v>
          </cell>
          <cell r="N7">
            <v>8.4</v>
          </cell>
          <cell r="O7">
            <v>8.4</v>
          </cell>
          <cell r="R7" t="e">
            <v>#DIV/0!</v>
          </cell>
          <cell r="S7" t="e">
            <v>#DIV/0!</v>
          </cell>
          <cell r="T7">
            <v>100</v>
          </cell>
          <cell r="U7">
            <v>100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N8">
            <v>229.15200000000002</v>
          </cell>
          <cell r="O8">
            <v>229.15200000000002</v>
          </cell>
          <cell r="P8">
            <v>0</v>
          </cell>
          <cell r="R8">
            <v>100</v>
          </cell>
          <cell r="S8">
            <v>100</v>
          </cell>
          <cell r="T8">
            <v>100</v>
          </cell>
          <cell r="U8">
            <v>100</v>
          </cell>
        </row>
        <row r="10">
          <cell r="B10" t="str">
            <v>* Примечание: В ячейке "ГЭС (бассейн &lt;___&gt;)" шапки таблицы перечисляются все станции и каскады, находящиеся в границах одного бассейна реки, озера, моря (имеющие единую ставку водного налога), </v>
          </cell>
        </row>
        <row r="11">
          <cell r="B11" t="str">
            <v>по данному столбцу заносятся суммарные данные по всем перечисленных гидроэлектростанциям и
 каскадам.</v>
          </cell>
        </row>
        <row r="14">
          <cell r="B14" t="str">
            <v>Начальник ФЭО</v>
          </cell>
          <cell r="O14" t="str">
            <v>Багаева Т.А.</v>
          </cell>
        </row>
        <row r="47">
          <cell r="B47" t="str">
            <v>Исполнитель: Алейникова Е.В. 
тел. 52-59-56</v>
          </cell>
        </row>
      </sheetData>
      <sheetData sheetId="8">
        <row r="6">
          <cell r="E6">
            <v>0</v>
          </cell>
          <cell r="F6">
            <v>0</v>
          </cell>
          <cell r="G6">
            <v>0</v>
          </cell>
          <cell r="H6">
            <v>3794802.75509</v>
          </cell>
          <cell r="I6">
            <v>3794802.75509</v>
          </cell>
          <cell r="J6">
            <v>3794802.75509</v>
          </cell>
          <cell r="K6">
            <v>3794802.75509</v>
          </cell>
          <cell r="L6">
            <v>3794802.75509</v>
          </cell>
          <cell r="M6">
            <v>3794802.75509</v>
          </cell>
          <cell r="N6">
            <v>100</v>
          </cell>
          <cell r="O6">
            <v>100</v>
          </cell>
          <cell r="P6">
            <v>100</v>
          </cell>
          <cell r="Q6">
            <v>100</v>
          </cell>
        </row>
        <row r="7">
          <cell r="C7" t="str">
            <v>Здания</v>
          </cell>
          <cell r="H7">
            <v>640188.651</v>
          </cell>
          <cell r="I7">
            <v>640188.651</v>
          </cell>
          <cell r="J7">
            <v>640188.651</v>
          </cell>
          <cell r="K7">
            <v>640188.651</v>
          </cell>
          <cell r="L7">
            <v>640188.651</v>
          </cell>
          <cell r="M7">
            <v>640188.651</v>
          </cell>
          <cell r="N7">
            <v>100</v>
          </cell>
          <cell r="O7">
            <v>100</v>
          </cell>
          <cell r="P7">
            <v>100</v>
          </cell>
          <cell r="Q7">
            <v>100</v>
          </cell>
        </row>
        <row r="8">
          <cell r="C8" t="str">
            <v>Сооружения</v>
          </cell>
          <cell r="H8">
            <v>2229996.349</v>
          </cell>
          <cell r="I8">
            <v>2229996.349</v>
          </cell>
          <cell r="J8">
            <v>2229996.349</v>
          </cell>
          <cell r="K8">
            <v>2229996.349</v>
          </cell>
          <cell r="L8">
            <v>2229996.349</v>
          </cell>
          <cell r="M8">
            <v>2229996.349</v>
          </cell>
          <cell r="N8">
            <v>100</v>
          </cell>
          <cell r="O8">
            <v>100</v>
          </cell>
          <cell r="P8">
            <v>100</v>
          </cell>
          <cell r="Q8">
            <v>100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924617.75509</v>
          </cell>
          <cell r="I10">
            <v>924617.75509</v>
          </cell>
          <cell r="J10">
            <v>924617.75509</v>
          </cell>
          <cell r="K10">
            <v>924617.75509</v>
          </cell>
          <cell r="L10">
            <v>924617.75509</v>
          </cell>
          <cell r="M10">
            <v>924617.75509</v>
          </cell>
          <cell r="N10">
            <v>100</v>
          </cell>
          <cell r="O10">
            <v>100</v>
          </cell>
          <cell r="P10">
            <v>100</v>
          </cell>
          <cell r="Q10">
            <v>100</v>
          </cell>
        </row>
        <row r="11">
          <cell r="C11" t="str">
            <v>Силовые машины</v>
          </cell>
          <cell r="H11">
            <v>398500</v>
          </cell>
          <cell r="I11">
            <v>398500</v>
          </cell>
          <cell r="J11">
            <v>398500</v>
          </cell>
          <cell r="K11">
            <v>398500</v>
          </cell>
          <cell r="L11">
            <v>398500</v>
          </cell>
          <cell r="M11">
            <v>398500</v>
          </cell>
          <cell r="N11">
            <v>100</v>
          </cell>
          <cell r="O11">
            <v>100</v>
          </cell>
          <cell r="P11">
            <v>100</v>
          </cell>
          <cell r="Q11">
            <v>100</v>
          </cell>
        </row>
        <row r="12">
          <cell r="C12" t="str">
            <v>Рабочие машины</v>
          </cell>
          <cell r="H12">
            <v>351739</v>
          </cell>
          <cell r="I12">
            <v>351739</v>
          </cell>
          <cell r="J12">
            <v>351739</v>
          </cell>
          <cell r="K12">
            <v>351739</v>
          </cell>
          <cell r="L12">
            <v>351739</v>
          </cell>
          <cell r="M12">
            <v>351739</v>
          </cell>
          <cell r="N12">
            <v>100</v>
          </cell>
          <cell r="O12">
            <v>100</v>
          </cell>
          <cell r="P12">
            <v>100</v>
          </cell>
          <cell r="Q12">
            <v>100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H14">
            <v>38492.08863</v>
          </cell>
          <cell r="I14">
            <v>38492.08863</v>
          </cell>
          <cell r="J14">
            <v>38492.08863</v>
          </cell>
          <cell r="K14">
            <v>38492.08863</v>
          </cell>
          <cell r="L14">
            <v>38492.08863</v>
          </cell>
          <cell r="M14">
            <v>38492.08863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5">
          <cell r="C15" t="str">
            <v>Прочие машины</v>
          </cell>
          <cell r="H15">
            <v>135886.66646</v>
          </cell>
          <cell r="I15">
            <v>135886.66646</v>
          </cell>
          <cell r="J15">
            <v>135886.66646</v>
          </cell>
          <cell r="K15">
            <v>135886.66646</v>
          </cell>
          <cell r="L15">
            <v>135886.66646</v>
          </cell>
          <cell r="M15">
            <v>135886.66646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C19" t="str">
            <v>Производственный инвентарь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3794802.75509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Здания</v>
          </cell>
          <cell r="H22">
            <v>640188.651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Сооружения</v>
          </cell>
          <cell r="H23">
            <v>2229996.349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Передаточные устройства</v>
          </cell>
          <cell r="I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Машины и оборудование</v>
          </cell>
          <cell r="E25">
            <v>0</v>
          </cell>
          <cell r="F25">
            <v>0</v>
          </cell>
          <cell r="G25">
            <v>0</v>
          </cell>
          <cell r="H25">
            <v>924617.75509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Силовые машины</v>
          </cell>
          <cell r="H26">
            <v>398500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Рабочие машины</v>
          </cell>
          <cell r="H27">
            <v>351739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Приборы и лабораторное оборудование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Вычислительная техника</v>
          </cell>
          <cell r="H29">
            <v>38492.08863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Прочие машины</v>
          </cell>
          <cell r="H30">
            <v>135886.66646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 t="str">
            <v>`</v>
          </cell>
        </row>
        <row r="31">
          <cell r="C31" t="str">
            <v>Транспортные средства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Инструмент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C33" t="str">
            <v>Производственный инвентарь</v>
          </cell>
          <cell r="I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C34" t="str">
            <v>Производственный инвентарь</v>
          </cell>
          <cell r="I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Здания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Сооружения</v>
          </cell>
          <cell r="I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Передаточные устройства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Машины и оборудование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Силовые машины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Рабочие машины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Приборы и лабораторное оборудование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Вычислительная техника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Прочие машины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Транспортные средства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 t="str">
            <v>Инструмент</v>
          </cell>
          <cell r="I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Производственный инвентарь</v>
          </cell>
          <cell r="I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Производственный инвентарь</v>
          </cell>
          <cell r="I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2222014.838525</v>
          </cell>
          <cell r="I51">
            <v>3794802.75509</v>
          </cell>
          <cell r="J51">
            <v>3794802.75509</v>
          </cell>
          <cell r="K51">
            <v>3794802.75509</v>
          </cell>
          <cell r="L51">
            <v>3794802.75509</v>
          </cell>
          <cell r="M51">
            <v>3794802.75509</v>
          </cell>
          <cell r="N51">
            <v>100</v>
          </cell>
          <cell r="O51">
            <v>170.7820618159794</v>
          </cell>
          <cell r="P51">
            <v>100</v>
          </cell>
          <cell r="Q51">
            <v>100</v>
          </cell>
        </row>
        <row r="52">
          <cell r="C52" t="str">
            <v>Здания</v>
          </cell>
          <cell r="H52">
            <v>400117.906875</v>
          </cell>
          <cell r="I52">
            <v>640188.651</v>
          </cell>
          <cell r="J52">
            <v>640188.651</v>
          </cell>
          <cell r="K52">
            <v>640188.651</v>
          </cell>
          <cell r="L52">
            <v>640188.651</v>
          </cell>
          <cell r="M52">
            <v>640188.651</v>
          </cell>
          <cell r="N52">
            <v>100</v>
          </cell>
          <cell r="O52">
            <v>160</v>
          </cell>
          <cell r="P52">
            <v>100</v>
          </cell>
          <cell r="Q52">
            <v>100</v>
          </cell>
        </row>
        <row r="53">
          <cell r="C53" t="str">
            <v>Сооружения</v>
          </cell>
          <cell r="H53">
            <v>1304095.49125</v>
          </cell>
          <cell r="I53">
            <v>2229996.349</v>
          </cell>
          <cell r="J53">
            <v>2229996.349</v>
          </cell>
          <cell r="K53">
            <v>2229996.349</v>
          </cell>
          <cell r="L53">
            <v>2229996.349</v>
          </cell>
          <cell r="M53">
            <v>2229996.349</v>
          </cell>
          <cell r="N53">
            <v>100</v>
          </cell>
          <cell r="O53">
            <v>170.9994677508245</v>
          </cell>
          <cell r="P53">
            <v>100</v>
          </cell>
          <cell r="Q53">
            <v>100</v>
          </cell>
        </row>
        <row r="54">
          <cell r="C54" t="str">
            <v>Передаточные устройства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Машины и оборудование</v>
          </cell>
          <cell r="E55">
            <v>0</v>
          </cell>
          <cell r="F55">
            <v>0</v>
          </cell>
          <cell r="G55">
            <v>0</v>
          </cell>
          <cell r="H55">
            <v>517801.4404</v>
          </cell>
          <cell r="I55">
            <v>924617.75509</v>
          </cell>
          <cell r="J55">
            <v>924617.75509</v>
          </cell>
          <cell r="K55">
            <v>924617.75509</v>
          </cell>
          <cell r="L55">
            <v>924617.75509</v>
          </cell>
          <cell r="M55">
            <v>924617.75509</v>
          </cell>
          <cell r="N55">
            <v>100</v>
          </cell>
          <cell r="O55">
            <v>178.56608401392927</v>
          </cell>
          <cell r="P55">
            <v>100</v>
          </cell>
          <cell r="Q55">
            <v>100</v>
          </cell>
        </row>
        <row r="56">
          <cell r="C56" t="str">
            <v>Силовые машины</v>
          </cell>
          <cell r="H56">
            <v>188977.65125000002</v>
          </cell>
          <cell r="I56">
            <v>398500</v>
          </cell>
          <cell r="J56">
            <v>398500</v>
          </cell>
          <cell r="K56">
            <v>398500</v>
          </cell>
          <cell r="L56">
            <v>398500</v>
          </cell>
          <cell r="M56">
            <v>398500</v>
          </cell>
          <cell r="N56">
            <v>100</v>
          </cell>
          <cell r="O56">
            <v>210.87149584308315</v>
          </cell>
          <cell r="P56">
            <v>100</v>
          </cell>
          <cell r="Q56">
            <v>100</v>
          </cell>
        </row>
        <row r="57">
          <cell r="C57" t="str">
            <v>Рабочие машины</v>
          </cell>
          <cell r="H57">
            <v>219837.06721875002</v>
          </cell>
          <cell r="I57">
            <v>351739</v>
          </cell>
          <cell r="J57">
            <v>351739</v>
          </cell>
          <cell r="K57">
            <v>351739</v>
          </cell>
          <cell r="L57">
            <v>351739</v>
          </cell>
          <cell r="M57">
            <v>351739</v>
          </cell>
          <cell r="N57">
            <v>100</v>
          </cell>
          <cell r="O57">
            <v>159.9998601009357</v>
          </cell>
          <cell r="P57">
            <v>100</v>
          </cell>
          <cell r="Q57">
            <v>100</v>
          </cell>
        </row>
        <row r="58">
          <cell r="C58" t="str">
            <v>Приборы и лабораторное оборудование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Вычислительная техника</v>
          </cell>
          <cell r="H59">
            <v>24057.55539375</v>
          </cell>
          <cell r="I59">
            <v>38492.08863</v>
          </cell>
          <cell r="J59">
            <v>38492.08863</v>
          </cell>
          <cell r="K59">
            <v>38492.08863</v>
          </cell>
          <cell r="L59">
            <v>38492.08863</v>
          </cell>
          <cell r="M59">
            <v>38492.08863</v>
          </cell>
          <cell r="N59">
            <v>100</v>
          </cell>
          <cell r="O59">
            <v>160</v>
          </cell>
          <cell r="P59">
            <v>100</v>
          </cell>
          <cell r="Q59">
            <v>100</v>
          </cell>
        </row>
        <row r="60">
          <cell r="C60" t="str">
            <v>Прочие машины</v>
          </cell>
          <cell r="H60">
            <v>84929.1665375</v>
          </cell>
          <cell r="I60">
            <v>135886.66646</v>
          </cell>
          <cell r="J60">
            <v>135886.66646</v>
          </cell>
          <cell r="K60">
            <v>135886.66646</v>
          </cell>
          <cell r="L60">
            <v>135886.66646</v>
          </cell>
          <cell r="M60">
            <v>135886.66646</v>
          </cell>
          <cell r="N60">
            <v>100</v>
          </cell>
          <cell r="O60">
            <v>160</v>
          </cell>
          <cell r="P60">
            <v>100</v>
          </cell>
          <cell r="Q60">
            <v>100</v>
          </cell>
        </row>
        <row r="61">
          <cell r="C61" t="str">
            <v>Транспортные средства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C62" t="str">
            <v>Инструмент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C63" t="str">
            <v>Производственный инвентарь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Производственный инвентарь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7">
          <cell r="C67" t="str">
            <v>Здания</v>
          </cell>
          <cell r="H67">
            <v>0.58</v>
          </cell>
          <cell r="I67">
            <v>1</v>
          </cell>
          <cell r="J67">
            <v>0.25</v>
          </cell>
          <cell r="K67">
            <v>0.25</v>
          </cell>
          <cell r="L67">
            <v>0.25</v>
          </cell>
          <cell r="M67">
            <v>0.25</v>
          </cell>
          <cell r="N67">
            <v>100</v>
          </cell>
          <cell r="O67">
            <v>172.41379310344828</v>
          </cell>
          <cell r="P67">
            <v>100</v>
          </cell>
          <cell r="Q67">
            <v>100</v>
          </cell>
        </row>
        <row r="68">
          <cell r="C68" t="str">
            <v>Сооружения</v>
          </cell>
          <cell r="H68">
            <v>0.58</v>
          </cell>
          <cell r="I68">
            <v>1</v>
          </cell>
          <cell r="J68">
            <v>0.25</v>
          </cell>
          <cell r="K68">
            <v>0.25</v>
          </cell>
          <cell r="L68">
            <v>0.25</v>
          </cell>
          <cell r="M68">
            <v>0.25</v>
          </cell>
          <cell r="N68">
            <v>100</v>
          </cell>
          <cell r="O68">
            <v>172.41379310344828</v>
          </cell>
          <cell r="P68">
            <v>100</v>
          </cell>
          <cell r="Q68">
            <v>100</v>
          </cell>
        </row>
        <row r="69">
          <cell r="C69" t="str">
            <v>Передаточные устройства</v>
          </cell>
          <cell r="H69">
            <v>0</v>
          </cell>
          <cell r="I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Машины и оборудование</v>
          </cell>
          <cell r="H70">
            <v>4.27</v>
          </cell>
          <cell r="I70">
            <v>4.75</v>
          </cell>
          <cell r="J70">
            <v>1.1875</v>
          </cell>
          <cell r="K70">
            <v>1.1875</v>
          </cell>
          <cell r="L70">
            <v>1.1875</v>
          </cell>
          <cell r="M70">
            <v>1.1875</v>
          </cell>
          <cell r="N70">
            <v>100</v>
          </cell>
          <cell r="O70">
            <v>111.24121779859486</v>
          </cell>
          <cell r="P70">
            <v>100</v>
          </cell>
          <cell r="Q70">
            <v>100</v>
          </cell>
        </row>
        <row r="71">
          <cell r="C71" t="str">
            <v>Силовые машины</v>
          </cell>
          <cell r="H71">
            <v>2.145</v>
          </cell>
          <cell r="I71">
            <v>3.42</v>
          </cell>
          <cell r="J71">
            <v>0.855</v>
          </cell>
          <cell r="K71">
            <v>0.86</v>
          </cell>
          <cell r="L71">
            <v>0.86</v>
          </cell>
          <cell r="M71">
            <v>0.86</v>
          </cell>
          <cell r="N71">
            <v>100</v>
          </cell>
          <cell r="O71">
            <v>159.44055944055944</v>
          </cell>
          <cell r="P71">
            <v>100</v>
          </cell>
          <cell r="Q71">
            <v>100</v>
          </cell>
        </row>
        <row r="72">
          <cell r="C72" t="str">
            <v>Рабочие машины</v>
          </cell>
          <cell r="H72">
            <v>5.54</v>
          </cell>
          <cell r="I72">
            <v>4.94</v>
          </cell>
          <cell r="J72">
            <v>1.235</v>
          </cell>
          <cell r="K72">
            <v>1.235</v>
          </cell>
          <cell r="L72">
            <v>1.235</v>
          </cell>
          <cell r="M72">
            <v>1.235</v>
          </cell>
          <cell r="N72">
            <v>100</v>
          </cell>
          <cell r="O72">
            <v>89.16967509025271</v>
          </cell>
          <cell r="P72">
            <v>100</v>
          </cell>
          <cell r="Q72">
            <v>100</v>
          </cell>
        </row>
        <row r="73">
          <cell r="C73" t="str">
            <v>Приборы и лабораторное оборудование</v>
          </cell>
          <cell r="H73">
            <v>0</v>
          </cell>
          <cell r="I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Вычислительная техника</v>
          </cell>
          <cell r="H74">
            <v>8.33</v>
          </cell>
          <cell r="I74">
            <v>14.29</v>
          </cell>
          <cell r="J74">
            <v>3.57</v>
          </cell>
          <cell r="K74">
            <v>3.57</v>
          </cell>
          <cell r="L74">
            <v>3.57</v>
          </cell>
          <cell r="M74">
            <v>3.57</v>
          </cell>
          <cell r="N74">
            <v>100</v>
          </cell>
          <cell r="O74">
            <v>171.54861944777912</v>
          </cell>
          <cell r="P74">
            <v>100</v>
          </cell>
          <cell r="Q74">
            <v>100</v>
          </cell>
        </row>
        <row r="75">
          <cell r="C75" t="str">
            <v>Прочие машины</v>
          </cell>
          <cell r="H75">
            <v>4.56</v>
          </cell>
          <cell r="I75">
            <v>5.45</v>
          </cell>
          <cell r="J75">
            <v>1.3625</v>
          </cell>
          <cell r="K75">
            <v>1.3625</v>
          </cell>
          <cell r="L75">
            <v>1.3625</v>
          </cell>
          <cell r="M75">
            <v>1.3625</v>
          </cell>
          <cell r="N75">
            <v>100</v>
          </cell>
          <cell r="O75">
            <v>119.51754385964915</v>
          </cell>
          <cell r="P75">
            <v>100</v>
          </cell>
          <cell r="Q75">
            <v>100</v>
          </cell>
        </row>
        <row r="76">
          <cell r="C76" t="str">
            <v>Транспортные средства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Инструмент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Производственный инвентарь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Производственный инвентарь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31994.559214205</v>
          </cell>
          <cell r="I81">
            <v>72621.193366775</v>
          </cell>
          <cell r="J81">
            <v>18155.29834169375</v>
          </cell>
          <cell r="K81">
            <v>18155.29834169375</v>
          </cell>
          <cell r="L81">
            <v>18155.29834169375</v>
          </cell>
          <cell r="M81">
            <v>18155.29834169375</v>
          </cell>
          <cell r="N81">
            <v>100</v>
          </cell>
          <cell r="O81">
            <v>226.97982141455012</v>
          </cell>
          <cell r="P81">
            <v>100</v>
          </cell>
          <cell r="Q81">
            <v>100</v>
          </cell>
        </row>
        <row r="82">
          <cell r="C82" t="str">
            <v>Здания</v>
          </cell>
          <cell r="E82">
            <v>0</v>
          </cell>
          <cell r="F82">
            <v>0</v>
          </cell>
          <cell r="G82">
            <v>0</v>
          </cell>
          <cell r="H82">
            <v>2320.6838598749996</v>
          </cell>
          <cell r="I82">
            <v>6401.886509999999</v>
          </cell>
          <cell r="J82">
            <v>1600.4716274999998</v>
          </cell>
          <cell r="K82">
            <v>1600.4716274999998</v>
          </cell>
          <cell r="L82">
            <v>1600.4716274999998</v>
          </cell>
          <cell r="M82">
            <v>1600.4716274999998</v>
          </cell>
          <cell r="N82">
            <v>100</v>
          </cell>
          <cell r="O82">
            <v>275.86206896551727</v>
          </cell>
          <cell r="P82">
            <v>100</v>
          </cell>
          <cell r="Q82">
            <v>100</v>
          </cell>
        </row>
        <row r="83">
          <cell r="C83" t="str">
            <v>Сооружения</v>
          </cell>
          <cell r="E83">
            <v>0</v>
          </cell>
          <cell r="F83">
            <v>0</v>
          </cell>
          <cell r="G83">
            <v>0</v>
          </cell>
          <cell r="H83">
            <v>7563.753849249999</v>
          </cell>
          <cell r="I83">
            <v>22299.96349</v>
          </cell>
          <cell r="J83">
            <v>5574.9908725</v>
          </cell>
          <cell r="K83">
            <v>5574.9908725</v>
          </cell>
          <cell r="L83">
            <v>5574.9908725</v>
          </cell>
          <cell r="M83">
            <v>5574.9908725</v>
          </cell>
          <cell r="N83">
            <v>100</v>
          </cell>
          <cell r="O83">
            <v>294.82666853590433</v>
          </cell>
          <cell r="P83">
            <v>100</v>
          </cell>
          <cell r="Q83">
            <v>100</v>
          </cell>
        </row>
        <row r="84">
          <cell r="C84" t="str">
            <v>Передаточные устройства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Машины и оборудование</v>
          </cell>
          <cell r="E85">
            <v>0</v>
          </cell>
          <cell r="F85">
            <v>0</v>
          </cell>
          <cell r="G85">
            <v>0</v>
          </cell>
          <cell r="H85">
            <v>22110.121505080002</v>
          </cell>
          <cell r="I85">
            <v>43919.343366775</v>
          </cell>
          <cell r="J85">
            <v>10979.83584169375</v>
          </cell>
          <cell r="K85">
            <v>10979.83584169375</v>
          </cell>
          <cell r="L85">
            <v>10979.83584169375</v>
          </cell>
          <cell r="M85">
            <v>10979.83584169375</v>
          </cell>
          <cell r="N85">
            <v>100</v>
          </cell>
          <cell r="O85">
            <v>198.63908643235692</v>
          </cell>
          <cell r="P85">
            <v>100</v>
          </cell>
          <cell r="Q85">
            <v>100</v>
          </cell>
        </row>
        <row r="86">
          <cell r="C86" t="str">
            <v>Силовые машины</v>
          </cell>
          <cell r="E86">
            <v>0</v>
          </cell>
          <cell r="F86">
            <v>0</v>
          </cell>
          <cell r="G86">
            <v>0</v>
          </cell>
          <cell r="H86">
            <v>4053.5706193125</v>
          </cell>
          <cell r="I86">
            <v>13628.7</v>
          </cell>
          <cell r="J86">
            <v>3407.175</v>
          </cell>
          <cell r="K86">
            <v>3427.1</v>
          </cell>
          <cell r="L86">
            <v>3427.1</v>
          </cell>
          <cell r="M86">
            <v>3427.1</v>
          </cell>
          <cell r="N86">
            <v>100</v>
          </cell>
          <cell r="O86">
            <v>336.2146926728879</v>
          </cell>
          <cell r="P86">
            <v>100</v>
          </cell>
          <cell r="Q86">
            <v>100</v>
          </cell>
        </row>
        <row r="87">
          <cell r="C87" t="str">
            <v>Рабочие машины</v>
          </cell>
          <cell r="E87">
            <v>0</v>
          </cell>
          <cell r="F87">
            <v>0</v>
          </cell>
          <cell r="G87">
            <v>0</v>
          </cell>
          <cell r="H87">
            <v>12178.97352391875</v>
          </cell>
          <cell r="I87">
            <v>17375.906600000002</v>
          </cell>
          <cell r="J87">
            <v>4343.9766500000005</v>
          </cell>
          <cell r="K87">
            <v>4343.9766500000005</v>
          </cell>
          <cell r="L87">
            <v>4343.9766500000005</v>
          </cell>
          <cell r="M87">
            <v>4343.9766500000005</v>
          </cell>
          <cell r="N87">
            <v>100</v>
          </cell>
          <cell r="O87">
            <v>142.67135539686328</v>
          </cell>
          <cell r="P87">
            <v>100</v>
          </cell>
          <cell r="Q87">
            <v>100</v>
          </cell>
        </row>
        <row r="88">
          <cell r="C88" t="str">
            <v>Приборы и лабораторное оборудование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C89" t="str">
            <v>Вычислительная техника</v>
          </cell>
          <cell r="E89">
            <v>0</v>
          </cell>
          <cell r="F89">
            <v>0</v>
          </cell>
          <cell r="G89">
            <v>0</v>
          </cell>
          <cell r="H89">
            <v>2003.994364299375</v>
          </cell>
          <cell r="I89">
            <v>5500.519465226999</v>
          </cell>
          <cell r="J89">
            <v>1374.167564091</v>
          </cell>
          <cell r="K89">
            <v>1374.167564091</v>
          </cell>
          <cell r="L89">
            <v>1374.167564091</v>
          </cell>
          <cell r="M89">
            <v>1374.167564091</v>
          </cell>
          <cell r="N89">
            <v>100</v>
          </cell>
          <cell r="O89">
            <v>274.4777911164465</v>
          </cell>
          <cell r="P89">
            <v>100</v>
          </cell>
          <cell r="Q89">
            <v>100</v>
          </cell>
        </row>
        <row r="90">
          <cell r="C90" t="str">
            <v>Прочие машины</v>
          </cell>
          <cell r="E90">
            <v>0</v>
          </cell>
          <cell r="F90">
            <v>0</v>
          </cell>
          <cell r="G90">
            <v>0</v>
          </cell>
          <cell r="H90">
            <v>3872.76999411</v>
          </cell>
          <cell r="I90">
            <v>7405.823322070001</v>
          </cell>
          <cell r="J90">
            <v>1851.4558305175003</v>
          </cell>
          <cell r="K90">
            <v>1851.4558305175003</v>
          </cell>
          <cell r="L90">
            <v>1851.4558305175003</v>
          </cell>
          <cell r="M90">
            <v>1851.4558305175003</v>
          </cell>
          <cell r="N90">
            <v>100</v>
          </cell>
          <cell r="O90">
            <v>191.22807017543863</v>
          </cell>
          <cell r="P90">
            <v>100</v>
          </cell>
          <cell r="Q90">
            <v>100</v>
          </cell>
        </row>
        <row r="91">
          <cell r="C91" t="str">
            <v>Транспортные средства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C92" t="str">
            <v>Инструмент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C93" t="str">
            <v>Производственный инвентарь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C94" t="str">
            <v>Производственный инвентарь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7">
          <cell r="B97" t="str">
            <v>Начальник ФЭО</v>
          </cell>
          <cell r="L97" t="str">
            <v>Багаева Т.А.</v>
          </cell>
        </row>
        <row r="99">
          <cell r="B99" t="str">
            <v>Исполнитель: Алейникова Е.В. 
тел. 52-59-56</v>
          </cell>
        </row>
      </sheetData>
      <sheetData sheetId="10">
        <row r="8">
          <cell r="C8">
            <v>1.3</v>
          </cell>
          <cell r="D8">
            <v>1.05</v>
          </cell>
          <cell r="E8">
            <v>1.05</v>
          </cell>
          <cell r="F8">
            <v>1.04</v>
          </cell>
          <cell r="G8">
            <v>1.11</v>
          </cell>
          <cell r="H8">
            <v>1.03</v>
          </cell>
          <cell r="I8">
            <v>1.03286</v>
          </cell>
          <cell r="J8">
            <v>1.002</v>
          </cell>
          <cell r="L8">
            <v>1.084</v>
          </cell>
        </row>
        <row r="11">
          <cell r="B11" t="str">
            <v>Начальник ФЭО</v>
          </cell>
          <cell r="G11" t="str">
            <v>Багаева Т.А.</v>
          </cell>
          <cell r="L11" t="str">
            <v>Багаева Т.А.</v>
          </cell>
        </row>
      </sheetData>
      <sheetData sheetId="11">
        <row r="7"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B9" t="str">
            <v>&lt;Материалы 1&gt;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B10" t="str">
            <v>&lt;Материалы 2&gt;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B11" t="str">
            <v>&lt;Материалы 3&gt;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  <row r="19">
          <cell r="B19" t="str">
            <v>Начальник ФЭО</v>
          </cell>
          <cell r="G19" t="str">
            <v>Багаева Т.А.</v>
          </cell>
          <cell r="H19" t="str">
            <v>Багаева Т.А.</v>
          </cell>
        </row>
      </sheetData>
      <sheetData sheetId="1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2"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</row>
        <row r="15"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</row>
        <row r="16"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</row>
        <row r="19"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</row>
        <row r="20"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</row>
        <row r="23"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</row>
        <row r="24"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</row>
        <row r="27"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</row>
        <row r="28"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</row>
        <row r="36"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</row>
        <row r="37"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</row>
        <row r="38"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</row>
        <row r="41"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</row>
        <row r="42"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</row>
        <row r="47">
          <cell r="B47" t="str">
            <v>Начальник ФЭО</v>
          </cell>
          <cell r="G47" t="str">
            <v>Багаева Т.А.</v>
          </cell>
          <cell r="H47" t="str">
            <v>Багаева Т.А.</v>
          </cell>
        </row>
      </sheetData>
      <sheetData sheetId="1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26.504</v>
          </cell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F7">
            <v>0</v>
          </cell>
          <cell r="G7">
            <v>0</v>
          </cell>
          <cell r="H7">
            <v>0</v>
          </cell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F8">
            <v>221930.67</v>
          </cell>
          <cell r="G8">
            <v>218113.35</v>
          </cell>
          <cell r="H8">
            <v>54357.18729889151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2">
          <cell r="G12">
            <v>0</v>
          </cell>
          <cell r="H12">
            <v>0</v>
          </cell>
        </row>
        <row r="14">
          <cell r="G14">
            <v>0</v>
          </cell>
          <cell r="H14">
            <v>0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</row>
        <row r="16"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</row>
        <row r="17">
          <cell r="G17">
            <v>0</v>
          </cell>
          <cell r="H17">
            <v>0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</row>
        <row r="19"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</row>
        <row r="20">
          <cell r="G20">
            <v>0</v>
          </cell>
          <cell r="H20">
            <v>0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</row>
        <row r="24">
          <cell r="B24" t="str">
            <v>Начальник ФЭО</v>
          </cell>
          <cell r="H24" t="str">
            <v>Багаева Т.А.</v>
          </cell>
        </row>
      </sheetData>
      <sheetData sheetId="14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L6" t="e">
            <v>#NAME?</v>
          </cell>
          <cell r="M6" t="e">
            <v>#NAME?</v>
          </cell>
          <cell r="N6" t="e">
            <v>#NAME?</v>
          </cell>
          <cell r="O6" t="e">
            <v>#NAME?</v>
          </cell>
        </row>
        <row r="7">
          <cell r="B7" t="str">
            <v>Услуги автотранспорта (в соответствии с договорами на перевозки)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e">
            <v>#NAME?</v>
          </cell>
          <cell r="M7" t="e">
            <v>#NAME?</v>
          </cell>
          <cell r="N7" t="e">
            <v>#NAME?</v>
          </cell>
          <cell r="O7" t="e">
            <v>#NAME?</v>
          </cell>
        </row>
        <row r="9">
          <cell r="C9" t="str">
            <v>договор № ___ от ____</v>
          </cell>
          <cell r="K9">
            <v>320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str">
            <v>245(Филиал)+104,9 прочие</v>
          </cell>
        </row>
        <row r="10">
          <cell r="C10" t="str">
            <v>договор № ___ от ____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2">
          <cell r="B12" t="str">
            <v>Услуги железнодорожного транспорта по перевозке тв. и ж.т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</row>
        <row r="14">
          <cell r="C14" t="str">
            <v>договор № ___ от ____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</row>
        <row r="15">
          <cell r="C15" t="str">
            <v>договор № ___ от ____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</row>
        <row r="17">
          <cell r="B17" t="str">
            <v>Пуско-наладочные работы ( в соответствии с планом)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</row>
        <row r="19">
          <cell r="C19" t="str">
            <v>договор № ___ от ____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</row>
        <row r="20">
          <cell r="C20" t="str">
            <v>договор № ___ от ____</v>
          </cell>
          <cell r="L20" t="e">
            <v>#NAME?</v>
          </cell>
          <cell r="M20" t="e">
            <v>#NAME?</v>
          </cell>
          <cell r="N20" t="e">
            <v>#NAME?</v>
          </cell>
          <cell r="O20" t="e">
            <v>#NAME?</v>
          </cell>
        </row>
        <row r="22">
          <cell r="B22" t="str">
            <v>&lt;Услуги_____________&gt;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4">
          <cell r="C24" t="str">
            <v>договор № ___ от ____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договор № ___ от ____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7">
          <cell r="B27" t="str">
            <v>&lt;Услуги_____________&gt;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9">
          <cell r="C29" t="str">
            <v>договор № ___ от ____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</row>
        <row r="30">
          <cell r="C30" t="str">
            <v>договор № ___ от ____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</row>
        <row r="36">
          <cell r="B36" t="str">
            <v>Начальник ФЭО</v>
          </cell>
          <cell r="I36" t="str">
            <v>Багаева Т.А.</v>
          </cell>
          <cell r="K36" t="str">
            <v>Багаева Т.А.</v>
          </cell>
        </row>
        <row r="50">
          <cell r="B50" t="str">
            <v>Исполнитель: Алейникова Е.В. 
тел. 52-59-56</v>
          </cell>
        </row>
      </sheetData>
      <sheetData sheetId="15">
        <row r="6">
          <cell r="C6" t="str">
            <v>Всего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410.836</v>
          </cell>
          <cell r="K6" t="e">
            <v>#NAME?</v>
          </cell>
          <cell r="L6" t="e">
            <v>#NAME?</v>
          </cell>
          <cell r="M6" t="e">
            <v>#NAME?</v>
          </cell>
          <cell r="N6" t="e">
            <v>#NAME?</v>
          </cell>
        </row>
        <row r="7">
          <cell r="C7" t="str">
            <v>    в том числе:</v>
          </cell>
        </row>
        <row r="8">
          <cell r="C8" t="str">
            <v>договор № 2186 -Б2 от 01.01.2006г</v>
          </cell>
          <cell r="J8">
            <v>410.836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</row>
        <row r="9">
          <cell r="C9" t="str">
            <v>договор № ___ от ____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C10" t="str">
            <v>Добавить строки</v>
          </cell>
        </row>
        <row r="11">
          <cell r="C11" t="str">
            <v>Всего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6583.348800000001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  <row r="12">
          <cell r="C12" t="str">
            <v>    в том числе:</v>
          </cell>
        </row>
        <row r="13">
          <cell r="C13" t="str">
            <v>договор № 67/8 от 25.04.08г.</v>
          </cell>
          <cell r="J13">
            <v>6583.348800000001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</row>
        <row r="14">
          <cell r="C14" t="str">
            <v>договор № ___ от ____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</row>
        <row r="15">
          <cell r="C15" t="str">
            <v>Добавить строки</v>
          </cell>
        </row>
        <row r="16">
          <cell r="C16" t="str">
            <v>Услуги по пожарной безопасности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L16" t="e">
            <v>#NAME?</v>
          </cell>
          <cell r="M16" t="e">
            <v>#NAME?</v>
          </cell>
          <cell r="N16" t="e">
            <v>#NAME?</v>
          </cell>
        </row>
        <row r="17">
          <cell r="C17" t="str">
            <v>    в том числе:</v>
          </cell>
        </row>
        <row r="18">
          <cell r="C18" t="str">
            <v>договор № ___ от ____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</row>
        <row r="19">
          <cell r="C19" t="str">
            <v>договор № ___ от ____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</row>
        <row r="20">
          <cell r="C20" t="str">
            <v>Добавить строки</v>
          </cell>
        </row>
        <row r="21">
          <cell r="C21" t="str">
            <v>Всего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255.824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</row>
        <row r="22">
          <cell r="C22" t="str">
            <v>    в том числе:</v>
          </cell>
        </row>
        <row r="23">
          <cell r="C23" t="str">
            <v>договор №31/8 от18.03.08г</v>
          </cell>
          <cell r="J23">
            <v>255.824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</row>
        <row r="24">
          <cell r="C24" t="str">
            <v>договор № ___ от ____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</row>
        <row r="25">
          <cell r="C25" t="str">
            <v>Добавить строки</v>
          </cell>
        </row>
        <row r="26">
          <cell r="C26" t="str">
            <v>Всего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304.88784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</row>
        <row r="27">
          <cell r="C27" t="str">
            <v>    в том числе:</v>
          </cell>
        </row>
        <row r="28">
          <cell r="C28" t="str">
            <v>Затраты на публикации и раскрытие информации об Обществе в СМИ</v>
          </cell>
          <cell r="J28">
            <v>200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</row>
        <row r="29">
          <cell r="C29" t="str">
            <v>договор № 133/8 от 25.09.08г</v>
          </cell>
          <cell r="J29">
            <v>104.88784000000001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</row>
        <row r="30">
          <cell r="C30" t="str">
            <v>Добавить строки</v>
          </cell>
        </row>
        <row r="31">
          <cell r="C31" t="str">
            <v>Всего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281.4064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</row>
        <row r="32">
          <cell r="C32" t="str">
            <v>    в том числе:</v>
          </cell>
        </row>
        <row r="33">
          <cell r="C33" t="str">
            <v>договор № 09/251 от 09.09.08 г.</v>
          </cell>
          <cell r="J33">
            <v>281.4064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</row>
        <row r="34">
          <cell r="C34" t="str">
            <v>договор № ___ от ____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</row>
        <row r="35">
          <cell r="C35" t="str">
            <v>Добавить строки</v>
          </cell>
        </row>
        <row r="36">
          <cell r="C36" t="str">
            <v>Всего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</row>
        <row r="37">
          <cell r="C37" t="str">
            <v>Всего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</row>
        <row r="38">
          <cell r="C38" t="str">
            <v>    в том числе:</v>
          </cell>
        </row>
        <row r="39">
          <cell r="C39" t="str">
            <v>договор № ___ от ____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</row>
        <row r="40">
          <cell r="C40" t="str">
            <v>договор № ___ от ____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</row>
        <row r="41">
          <cell r="C41" t="str">
            <v>Добавить строки</v>
          </cell>
        </row>
        <row r="42">
          <cell r="C42" t="str">
            <v>Всего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</row>
        <row r="43">
          <cell r="C43" t="str">
            <v>    в том числе:</v>
          </cell>
        </row>
        <row r="44">
          <cell r="C44" t="str">
            <v>договор № ___ от ____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</row>
        <row r="45">
          <cell r="C45" t="str">
            <v>договор № ___ от ____</v>
          </cell>
          <cell r="K45" t="e">
            <v>#NAME?</v>
          </cell>
          <cell r="L45" t="e">
            <v>#NAME?</v>
          </cell>
          <cell r="M45" t="e">
            <v>#NAME?</v>
          </cell>
          <cell r="N45" t="e">
            <v>#NAME?</v>
          </cell>
        </row>
        <row r="46">
          <cell r="C46" t="str">
            <v>Добавить строки</v>
          </cell>
        </row>
        <row r="47">
          <cell r="C47" t="str">
            <v>Всего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</row>
        <row r="48">
          <cell r="C48" t="str">
            <v>    в том числе:</v>
          </cell>
        </row>
        <row r="49">
          <cell r="C49" t="str">
            <v>договор № ___ от ____</v>
          </cell>
          <cell r="K49" t="e">
            <v>#NAME?</v>
          </cell>
          <cell r="L49" t="e">
            <v>#NAME?</v>
          </cell>
          <cell r="M49" t="e">
            <v>#NAME?</v>
          </cell>
          <cell r="N49" t="e">
            <v>#NAME?</v>
          </cell>
        </row>
        <row r="50">
          <cell r="C50" t="str">
            <v>договор № ___ от ____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</row>
        <row r="51">
          <cell r="C51" t="str">
            <v>Добавить строки</v>
          </cell>
        </row>
        <row r="52">
          <cell r="B52" t="str">
            <v>Услуги по &lt;_____________&gt;</v>
          </cell>
          <cell r="C52" t="str">
            <v>Всего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</row>
        <row r="53">
          <cell r="C53" t="str">
            <v>    в том числе:</v>
          </cell>
        </row>
        <row r="54">
          <cell r="C54" t="str">
            <v>договор № ___ от ____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</row>
        <row r="55">
          <cell r="C55" t="str">
            <v>договор № ___ от ____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</row>
        <row r="56">
          <cell r="C56" t="str">
            <v>Добавить строки</v>
          </cell>
        </row>
        <row r="57">
          <cell r="B57" t="str">
            <v>Добавить строки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7836.303040000001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</row>
        <row r="61">
          <cell r="B61" t="str">
            <v>Начальник ФЭО</v>
          </cell>
          <cell r="I61" t="str">
            <v>Багаева Т.А.</v>
          </cell>
          <cell r="J61" t="str">
            <v>Багаева Т.А.</v>
          </cell>
        </row>
      </sheetData>
      <sheetData sheetId="16">
        <row r="6">
          <cell r="J6" t="e">
            <v>#NAME?</v>
          </cell>
          <cell r="K6" t="e">
            <v>#NAME?</v>
          </cell>
          <cell r="L6" t="e">
            <v>#NAME?</v>
          </cell>
          <cell r="M6" t="e">
            <v>#NAME?</v>
          </cell>
        </row>
        <row r="7">
          <cell r="F7">
            <v>0</v>
          </cell>
          <cell r="I7">
            <v>23.9742</v>
          </cell>
          <cell r="J7" t="e">
            <v>#NAME?</v>
          </cell>
          <cell r="K7" t="e">
            <v>#NAME?</v>
          </cell>
          <cell r="L7" t="e">
            <v>#NAME?</v>
          </cell>
          <cell r="M7" t="e">
            <v>#NAME?</v>
          </cell>
        </row>
        <row r="8">
          <cell r="I8">
            <v>2.637</v>
          </cell>
        </row>
        <row r="9">
          <cell r="I9">
            <v>3.65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3">
          <cell r="B13" t="str">
            <v>договор № ___ от ____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B14" t="str">
            <v>площадь земли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B15" t="str">
            <v>договор № ___ от ____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B16" t="str">
            <v>площадь земли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B17" t="str">
            <v>договор № ___ от ____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B18" t="str">
            <v>площадь земли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2.637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3">
          <cell r="B23" t="str">
            <v>Начальник ФЭО</v>
          </cell>
          <cell r="H23" t="str">
            <v>Багаева Т.А.</v>
          </cell>
          <cell r="I23" t="str">
            <v>Багаева Т.А.</v>
          </cell>
        </row>
      </sheetData>
      <sheetData sheetId="17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2"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  <row r="16">
          <cell r="B16" t="str">
            <v>Начальник ФЭО</v>
          </cell>
          <cell r="G16" t="str">
            <v>Багаева Т.А.</v>
          </cell>
          <cell r="H16" t="str">
            <v>Багаева Т.А.</v>
          </cell>
        </row>
      </sheetData>
      <sheetData sheetId="18">
        <row r="7">
          <cell r="B7" t="str">
            <v>&lt;Налог 1&gt;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 t="e">
            <v>#NAME?</v>
          </cell>
          <cell r="K7" t="e">
            <v>#NAME?</v>
          </cell>
          <cell r="L7" t="e">
            <v>#NAME?</v>
          </cell>
          <cell r="M7" t="e">
            <v>#NAME?</v>
          </cell>
        </row>
        <row r="8">
          <cell r="B8" t="str">
            <v>налогооблагаемая база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B9" t="str">
            <v>ставка налога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B10" t="str">
            <v>&lt;Налог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B11" t="str">
            <v>налогооблагаемая база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B12" t="str">
            <v>ставка налога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B13" t="str">
            <v>&lt;Налог 3&gt;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B14" t="str">
            <v>налогооблагаемая база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B15" t="str">
            <v>ставка налога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B16" t="str">
            <v>&lt;Налог 4&gt;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B17" t="str">
            <v>налогооблагаемая база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B18" t="str">
            <v>ставка налога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B19" t="str">
            <v>Добавить строки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3">
          <cell r="B23" t="str">
            <v>Начальник ФЭО</v>
          </cell>
          <cell r="G23" t="str">
            <v>Багаева Т.А.</v>
          </cell>
          <cell r="H23" t="str">
            <v>Багаева Т.А.</v>
          </cell>
          <cell r="I23" t="str">
            <v>Багаева Т.А.</v>
          </cell>
        </row>
      </sheetData>
      <sheetData sheetId="19">
        <row r="6">
          <cell r="H6">
            <v>0.51258024</v>
          </cell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H7">
            <v>0.42253236000000005</v>
          </cell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4">
          <cell r="B14" t="str">
            <v>Начальник ФЭО</v>
          </cell>
          <cell r="H14" t="str">
            <v>Багаева Т.А.</v>
          </cell>
        </row>
      </sheetData>
      <sheetData sheetId="20">
        <row r="6">
          <cell r="B6" t="str">
            <v>&lt;Учебное заведение 1&gt;</v>
          </cell>
          <cell r="C6" t="str">
            <v>Всего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169.68388437000002</v>
          </cell>
          <cell r="M6" t="e">
            <v>#NAME?</v>
          </cell>
          <cell r="N6" t="e">
            <v>#NAME?</v>
          </cell>
          <cell r="O6" t="e">
            <v>#NAME?</v>
          </cell>
          <cell r="P6" t="e">
            <v>#NAME?</v>
          </cell>
        </row>
        <row r="7">
          <cell r="C7" t="str">
            <v>    в том числе:</v>
          </cell>
        </row>
        <row r="8">
          <cell r="C8" t="str">
            <v>договор № ___ от ____</v>
          </cell>
          <cell r="L8">
            <v>169.68388437000002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</row>
        <row r="9">
          <cell r="C9" t="str">
            <v>количество человек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</row>
        <row r="10">
          <cell r="C10" t="str">
            <v>договор № ___ от ____</v>
          </cell>
          <cell r="M10" t="e">
            <v>#NAME?</v>
          </cell>
          <cell r="N10" t="e">
            <v>#NAME?</v>
          </cell>
          <cell r="O10" t="e">
            <v>#NAME?</v>
          </cell>
          <cell r="P10" t="e">
            <v>#NAME?</v>
          </cell>
        </row>
        <row r="11">
          <cell r="C11" t="str">
            <v>количество человек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</row>
        <row r="12">
          <cell r="C12" t="str">
            <v>договор № ___ от ____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</row>
        <row r="13">
          <cell r="C13" t="str">
            <v>количество человек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</row>
        <row r="14">
          <cell r="C14" t="str">
            <v>Добавить строки</v>
          </cell>
        </row>
        <row r="15">
          <cell r="B15" t="str">
            <v>&lt;Учебное заведение 2&gt;</v>
          </cell>
          <cell r="C15" t="str">
            <v>Всего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</row>
        <row r="16">
          <cell r="C16" t="str">
            <v>    в том числе:</v>
          </cell>
        </row>
        <row r="17">
          <cell r="C17" t="str">
            <v>договор № ___ от ____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</row>
        <row r="18">
          <cell r="C18" t="str">
            <v>количество человек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</row>
        <row r="19">
          <cell r="C19" t="str">
            <v>договор № ___ от ____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</row>
        <row r="20">
          <cell r="C20" t="str">
            <v>количество человек</v>
          </cell>
          <cell r="M20" t="e">
            <v>#NAME?</v>
          </cell>
          <cell r="N20" t="e">
            <v>#NAME?</v>
          </cell>
          <cell r="O20" t="e">
            <v>#NAME?</v>
          </cell>
          <cell r="P20" t="e">
            <v>#NAME?</v>
          </cell>
        </row>
        <row r="21">
          <cell r="C21" t="str">
            <v>договор № ___ от ____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</row>
        <row r="22">
          <cell r="C22" t="str">
            <v>количество человек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</row>
        <row r="23">
          <cell r="C23" t="str">
            <v>Добавить строки</v>
          </cell>
        </row>
        <row r="24">
          <cell r="B24" t="str">
            <v>&lt;Учебное заведение 3&gt;</v>
          </cell>
          <cell r="C24" t="str">
            <v>Всего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</row>
        <row r="25">
          <cell r="C25" t="str">
            <v>    в том числе:</v>
          </cell>
        </row>
        <row r="26">
          <cell r="C26" t="str">
            <v>договор № ___ от ____</v>
          </cell>
          <cell r="M26" t="e">
            <v>#NAME?</v>
          </cell>
          <cell r="N26" t="e">
            <v>#NAME?</v>
          </cell>
          <cell r="O26" t="e">
            <v>#NAME?</v>
          </cell>
          <cell r="P26" t="e">
            <v>#NAME?</v>
          </cell>
        </row>
        <row r="27">
          <cell r="C27" t="str">
            <v>количество человек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</row>
        <row r="28">
          <cell r="C28" t="str">
            <v>договор № ___ от ____</v>
          </cell>
          <cell r="M28" t="e">
            <v>#NAME?</v>
          </cell>
          <cell r="N28" t="e">
            <v>#NAME?</v>
          </cell>
          <cell r="O28" t="e">
            <v>#NAME?</v>
          </cell>
          <cell r="P28" t="e">
            <v>#NAME?</v>
          </cell>
        </row>
        <row r="29">
          <cell r="C29" t="str">
            <v>количество человек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</row>
        <row r="30">
          <cell r="C30" t="str">
            <v>договор № ___ от ____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</row>
        <row r="31">
          <cell r="C31" t="str">
            <v>количество человек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</row>
        <row r="32">
          <cell r="C32" t="str">
            <v>Добавить строки</v>
          </cell>
        </row>
        <row r="33">
          <cell r="B33" t="str">
            <v>Добавить строки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169.68388437000002</v>
          </cell>
          <cell r="M35" t="e">
            <v>#NAME?</v>
          </cell>
          <cell r="N35" t="e">
            <v>#NAME?</v>
          </cell>
          <cell r="O35" t="e">
            <v>#NAME?</v>
          </cell>
          <cell r="P35" t="e">
            <v>#NAME?</v>
          </cell>
        </row>
        <row r="38">
          <cell r="B38" t="str">
            <v>Начальник ФЭО</v>
          </cell>
          <cell r="J38" t="str">
            <v>Багаева Т.А.</v>
          </cell>
          <cell r="L38" t="str">
            <v>Багаева Т.А.</v>
          </cell>
        </row>
      </sheetData>
      <sheetData sheetId="21">
        <row r="6">
          <cell r="H6">
            <v>10</v>
          </cell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H7">
            <v>50</v>
          </cell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H8">
            <v>160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H9">
            <v>200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H10">
            <v>24.877800000000004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2">
          <cell r="B12" t="str">
            <v>Расходы на &lt;_______________&gt;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</row>
        <row r="13">
          <cell r="B13" t="str">
            <v>Расходы на &lt;_______________&gt;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  <row r="14">
          <cell r="B14" t="str">
            <v>Расходы на &lt;_______________&gt;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</row>
        <row r="15">
          <cell r="B15" t="str">
            <v>Расходы на &lt;_______________&gt;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384.8778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</row>
        <row r="20">
          <cell r="B20" t="str">
            <v>Начальник ФЭО</v>
          </cell>
          <cell r="G20" t="str">
            <v>Багаева Т.А.</v>
          </cell>
          <cell r="H20" t="str">
            <v>Багаева Т.А.</v>
          </cell>
        </row>
      </sheetData>
      <sheetData sheetId="22">
        <row r="5">
          <cell r="D5" t="str">
            <v>Москва</v>
          </cell>
          <cell r="E5" t="str">
            <v>Город 2</v>
          </cell>
          <cell r="F5" t="str">
            <v>Город 3</v>
          </cell>
        </row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H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H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</row>
        <row r="9">
          <cell r="B9" t="str">
            <v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H10">
            <v>0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D12">
            <v>0</v>
          </cell>
          <cell r="E12">
            <v>0</v>
          </cell>
          <cell r="F12">
            <v>0</v>
          </cell>
          <cell r="H12">
            <v>0</v>
          </cell>
        </row>
        <row r="13">
          <cell r="B13" t="str">
            <v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H14">
            <v>0</v>
          </cell>
        </row>
        <row r="15">
          <cell r="B15" t="str">
            <v>Расходы на &lt;_______________&gt;</v>
          </cell>
          <cell r="H15">
            <v>0</v>
          </cell>
        </row>
        <row r="16">
          <cell r="B16" t="str">
            <v>Расходы на &lt;_______________&gt;</v>
          </cell>
          <cell r="H16">
            <v>0</v>
          </cell>
        </row>
        <row r="17">
          <cell r="B17" t="str">
            <v>Расходы на &lt;_______________&gt;</v>
          </cell>
          <cell r="H17">
            <v>0</v>
          </cell>
        </row>
        <row r="19">
          <cell r="A19" t="str">
            <v>10.</v>
          </cell>
          <cell r="B19" t="str">
            <v>Всего расходов</v>
          </cell>
          <cell r="C19" t="str">
            <v>тыс.руб.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</row>
        <row r="21">
          <cell r="A21" t="str">
            <v>1.</v>
          </cell>
          <cell r="B21" t="str">
            <v>Количество командированных</v>
          </cell>
          <cell r="C21" t="str">
            <v>чел.</v>
          </cell>
          <cell r="D21">
            <v>10</v>
          </cell>
          <cell r="H21">
            <v>10</v>
          </cell>
        </row>
        <row r="22">
          <cell r="A22" t="str">
            <v>2.</v>
          </cell>
          <cell r="B22" t="str">
            <v>Количество человеко-дней</v>
          </cell>
          <cell r="C22" t="str">
            <v>чел-дн.</v>
          </cell>
          <cell r="D22">
            <v>50</v>
          </cell>
          <cell r="H22">
            <v>50</v>
          </cell>
        </row>
        <row r="23">
          <cell r="A23" t="str">
            <v>3.</v>
          </cell>
          <cell r="B23" t="str">
            <v>Оплата проезда к месту командировки</v>
          </cell>
          <cell r="C23" t="str">
            <v>тыс.руб.</v>
          </cell>
          <cell r="D23">
            <v>160</v>
          </cell>
          <cell r="E23">
            <v>0</v>
          </cell>
          <cell r="F23">
            <v>0</v>
          </cell>
          <cell r="H23">
            <v>160</v>
          </cell>
        </row>
        <row r="24">
          <cell r="B24" t="str">
            <v> - стоимость проезда в 1 сторону</v>
          </cell>
          <cell r="C24" t="str">
            <v>руб.</v>
          </cell>
          <cell r="D24">
            <v>8000</v>
          </cell>
        </row>
        <row r="25">
          <cell r="A25" t="str">
            <v>4.</v>
          </cell>
          <cell r="B25" t="str">
            <v>Наем жилого помещения</v>
          </cell>
          <cell r="C25" t="str">
            <v>тыс.руб.</v>
          </cell>
          <cell r="D25">
            <v>200</v>
          </cell>
          <cell r="H25">
            <v>200</v>
          </cell>
        </row>
        <row r="26">
          <cell r="B26" t="str">
            <v> - стоимость 1 суток найма жилого помещения</v>
          </cell>
          <cell r="C26" t="str">
            <v>руб.</v>
          </cell>
          <cell r="D26">
            <v>4000</v>
          </cell>
        </row>
        <row r="27">
          <cell r="A27" t="str">
            <v>5.</v>
          </cell>
          <cell r="B27" t="str">
            <v>Суточные в пределах норм</v>
          </cell>
          <cell r="C27" t="str">
            <v>тыс.руб.</v>
          </cell>
          <cell r="D27">
            <v>24.877800000000004</v>
          </cell>
          <cell r="E27">
            <v>0</v>
          </cell>
          <cell r="F27">
            <v>0</v>
          </cell>
          <cell r="H27">
            <v>24.877800000000004</v>
          </cell>
        </row>
        <row r="28">
          <cell r="B28" t="str">
            <v> - размер суточных</v>
          </cell>
          <cell r="C28" t="str">
            <v>руб.</v>
          </cell>
          <cell r="D28">
            <v>497.55600000000004</v>
          </cell>
        </row>
        <row r="29">
          <cell r="A29" t="str">
            <v>6.</v>
          </cell>
          <cell r="B29" t="str">
            <v>Оформление виз, паспортов и т.п.</v>
          </cell>
          <cell r="C29" t="str">
            <v>тыс.руб.</v>
          </cell>
          <cell r="H29">
            <v>0</v>
          </cell>
        </row>
        <row r="30">
          <cell r="B30" t="str">
            <v>Расходы на &lt;_______________&gt;</v>
          </cell>
          <cell r="H30">
            <v>0</v>
          </cell>
        </row>
        <row r="31">
          <cell r="B31" t="str">
            <v>Расходы на &lt;_______________&gt;</v>
          </cell>
          <cell r="H31">
            <v>0</v>
          </cell>
        </row>
        <row r="32">
          <cell r="B32" t="str">
            <v>Расходы на &lt;_______________&gt;</v>
          </cell>
          <cell r="H32">
            <v>0</v>
          </cell>
        </row>
        <row r="34">
          <cell r="A34" t="str">
            <v>10.</v>
          </cell>
          <cell r="B34" t="str">
            <v>Всего расходов</v>
          </cell>
          <cell r="C34" t="str">
            <v>тыс.руб.</v>
          </cell>
          <cell r="D34">
            <v>384.8778</v>
          </cell>
          <cell r="E34">
            <v>0</v>
          </cell>
          <cell r="F34">
            <v>0</v>
          </cell>
          <cell r="H34">
            <v>384.8778</v>
          </cell>
        </row>
        <row r="37">
          <cell r="B37" t="str">
            <v>Начальник ФЭО</v>
          </cell>
          <cell r="F37" t="str">
            <v>Багаева Т.А.</v>
          </cell>
        </row>
      </sheetData>
      <sheetData sheetId="23">
        <row r="6">
          <cell r="B6" t="str">
            <v>страхование имущества</v>
          </cell>
          <cell r="C6" t="str">
            <v>Всего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 t="e">
            <v>#NAME?</v>
          </cell>
          <cell r="M6" t="e">
            <v>#NAME?</v>
          </cell>
          <cell r="N6" t="e">
            <v>#NAME?</v>
          </cell>
          <cell r="O6" t="e">
            <v>#NAME?</v>
          </cell>
        </row>
        <row r="7">
          <cell r="C7" t="str">
            <v>    в том числе:</v>
          </cell>
        </row>
        <row r="8">
          <cell r="C8" t="str">
            <v>договор № ___ от ____</v>
          </cell>
          <cell r="K8">
            <v>0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</row>
        <row r="9">
          <cell r="C9" t="str">
            <v>договор № ___ от ____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C10" t="str">
            <v>договор № ___ от ____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C11" t="str">
            <v>Добавить строки</v>
          </cell>
        </row>
        <row r="12">
          <cell r="B12" t="str">
            <v>страхование ответственности опасных произв.объектов</v>
          </cell>
          <cell r="C12" t="str">
            <v>Всего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</row>
        <row r="13">
          <cell r="C13" t="str">
            <v>    в том числе:</v>
          </cell>
        </row>
        <row r="14">
          <cell r="C14" t="str">
            <v>договор № ___ от ____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</row>
        <row r="15">
          <cell r="C15" t="str">
            <v>договор № ___ от ____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</row>
        <row r="16">
          <cell r="C16" t="str">
            <v>договор № ___ от ____</v>
          </cell>
          <cell r="L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</row>
        <row r="17">
          <cell r="C17" t="str">
            <v>Добавить строки</v>
          </cell>
        </row>
        <row r="18">
          <cell r="B18" t="str">
            <v>страхование ответственности гидротехн.сооружений</v>
          </cell>
          <cell r="C18" t="str">
            <v>Всего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29.166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</row>
        <row r="19">
          <cell r="C19" t="str">
            <v>    в том числе:</v>
          </cell>
        </row>
        <row r="20">
          <cell r="C20" t="str">
            <v>ОАО "Страхавой брокер "Энергозащита" договор №32/869-2008 от 21.03.08</v>
          </cell>
          <cell r="K20">
            <v>29.166</v>
          </cell>
          <cell r="L20" t="e">
            <v>#NAME?</v>
          </cell>
          <cell r="M20" t="e">
            <v>#NAME?</v>
          </cell>
          <cell r="N20" t="e">
            <v>#NAME?</v>
          </cell>
          <cell r="O20" t="e">
            <v>#NAME?</v>
          </cell>
        </row>
        <row r="21">
          <cell r="C21" t="str">
            <v>договор № ___ от ____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</row>
        <row r="22">
          <cell r="C22" t="str">
            <v>договор № ___ от ____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Добавить строки</v>
          </cell>
        </row>
        <row r="24">
          <cell r="B24" t="str">
            <v>страхование ГО владельцев АТС </v>
          </cell>
          <cell r="C24" t="str">
            <v>Всего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1049.2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    в том числе:</v>
          </cell>
        </row>
        <row r="26">
          <cell r="C26" t="str">
            <v>ОАО "СОГАЗ" договор №0207МТ0122 от 02.07.08г</v>
          </cell>
          <cell r="K26">
            <v>1049.2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договор № ___ от ____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C28" t="str">
            <v>договор № ___ от ____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  <row r="29">
          <cell r="C29" t="str">
            <v>Добавить строки</v>
          </cell>
        </row>
        <row r="30">
          <cell r="B30" t="str">
            <v>страх.работников от несчастных случаев</v>
          </cell>
          <cell r="C30" t="str">
            <v>Всего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20.286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</row>
        <row r="31">
          <cell r="C31" t="str">
            <v>    в том числе:</v>
          </cell>
        </row>
        <row r="32">
          <cell r="C32" t="str">
            <v>ОАО"РОСНО" договор №Ж27-1455108/10-2</v>
          </cell>
          <cell r="K32">
            <v>20.286</v>
          </cell>
          <cell r="L32" t="e">
            <v>#NAME?</v>
          </cell>
          <cell r="M32" t="e">
            <v>#NAME?</v>
          </cell>
          <cell r="N32" t="e">
            <v>#NAME?</v>
          </cell>
          <cell r="O32" t="e">
            <v>#NAME?</v>
          </cell>
        </row>
        <row r="33">
          <cell r="C33" t="str">
            <v>договор № ___ от ____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</row>
        <row r="34">
          <cell r="C34" t="str">
            <v>договор № ___ от ____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</row>
        <row r="35">
          <cell r="C35" t="str">
            <v>Добавить строки</v>
          </cell>
        </row>
        <row r="36">
          <cell r="B36" t="str">
            <v>страхование &lt;ДМС&gt;</v>
          </cell>
          <cell r="C36" t="str">
            <v>Всего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357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</row>
        <row r="37">
          <cell r="C37" t="str">
            <v>    в том числе:</v>
          </cell>
        </row>
        <row r="38">
          <cell r="C38" t="str">
            <v>Д/с  №1 от 20.07.08 к дог. договор №РМР2-62601207/РМР30-62601507/В67-32-11 от25.06.07</v>
          </cell>
          <cell r="K38">
            <v>357</v>
          </cell>
          <cell r="L38" t="e">
            <v>#NAME?</v>
          </cell>
          <cell r="M38" t="e">
            <v>#NAME?</v>
          </cell>
          <cell r="N38" t="e">
            <v>#NAME?</v>
          </cell>
          <cell r="O38" t="e">
            <v>#NAME?</v>
          </cell>
        </row>
        <row r="39">
          <cell r="C39" t="str">
            <v>договор № ___ от ____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</row>
        <row r="40">
          <cell r="C40" t="str">
            <v>договор № ___ от ____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</row>
        <row r="41">
          <cell r="C41" t="str">
            <v>Добавить строки</v>
          </cell>
        </row>
        <row r="42">
          <cell r="B42" t="str">
            <v>Добавить виды страхования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1455.652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</row>
        <row r="46">
          <cell r="B46" t="str">
            <v>Начальник ФЭО</v>
          </cell>
          <cell r="I46" t="str">
            <v>Багаева Т.А.</v>
          </cell>
          <cell r="K46" t="str">
            <v>Багаева Т.А.</v>
          </cell>
        </row>
      </sheetData>
      <sheetData sheetId="24">
        <row r="6">
          <cell r="B6" t="str">
            <v>&lt;Наименование работ 1&gt;</v>
          </cell>
          <cell r="C6" t="str">
            <v>Всего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L6" t="e">
            <v>#NAME?</v>
          </cell>
          <cell r="M6" t="e">
            <v>#NAME?</v>
          </cell>
          <cell r="N6" t="e">
            <v>#NAME?</v>
          </cell>
          <cell r="O6" t="e">
            <v>#NAME?</v>
          </cell>
        </row>
        <row r="7">
          <cell r="C7" t="str">
            <v>    в том числе:</v>
          </cell>
        </row>
        <row r="8">
          <cell r="C8" t="str">
            <v>договор № ___ от ____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</row>
        <row r="9">
          <cell r="C9" t="str">
            <v>договор № ___ от ____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C10" t="str">
            <v>договор № ___ от ____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C11" t="str">
            <v>Добавить строки</v>
          </cell>
        </row>
        <row r="12">
          <cell r="B12" t="str">
            <v>&lt;Наименование работ 2&gt;</v>
          </cell>
          <cell r="C12" t="str">
            <v>Всего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</row>
        <row r="13">
          <cell r="C13" t="str">
            <v>    в том числе:</v>
          </cell>
        </row>
        <row r="14">
          <cell r="C14" t="str">
            <v>договор № ___ от ____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</row>
        <row r="15">
          <cell r="C15" t="str">
            <v>договор № ___ от ____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</row>
        <row r="16">
          <cell r="C16" t="str">
            <v>договор № ___ от ____</v>
          </cell>
          <cell r="L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</row>
        <row r="17">
          <cell r="C17" t="str">
            <v>Добавить строки</v>
          </cell>
        </row>
        <row r="18">
          <cell r="B18" t="str">
            <v>&lt;Наименование работ 3&gt;</v>
          </cell>
          <cell r="C18" t="str">
            <v>Всего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</row>
        <row r="19">
          <cell r="C19" t="str">
            <v>    в том числе:</v>
          </cell>
        </row>
        <row r="20">
          <cell r="C20" t="str">
            <v>договор № ___ от ____</v>
          </cell>
          <cell r="L20" t="e">
            <v>#NAME?</v>
          </cell>
          <cell r="M20" t="e">
            <v>#NAME?</v>
          </cell>
          <cell r="N20" t="e">
            <v>#NAME?</v>
          </cell>
          <cell r="O20" t="e">
            <v>#NAME?</v>
          </cell>
        </row>
        <row r="21">
          <cell r="C21" t="str">
            <v>договор № ___ от ____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</row>
        <row r="22">
          <cell r="C22" t="str">
            <v>договор № ___ от ____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Добавить строки</v>
          </cell>
        </row>
        <row r="24">
          <cell r="B24" t="str">
            <v>Добавить работы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9">
          <cell r="B29" t="str">
            <v>Начальник ФЭО</v>
          </cell>
          <cell r="K29" t="str">
            <v>Багаева Т.А.</v>
          </cell>
        </row>
      </sheetData>
      <sheetData sheetId="25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 t="e">
            <v>#NAME?</v>
          </cell>
          <cell r="M6" t="e">
            <v>#NAME?</v>
          </cell>
          <cell r="N6" t="e">
            <v>#NAME?</v>
          </cell>
          <cell r="O6" t="e">
            <v>#NAME?</v>
          </cell>
        </row>
        <row r="8">
          <cell r="B8" t="str">
            <v>договор № ___ от ____ (объект 1)</v>
          </cell>
          <cell r="D8" t="str">
            <v>договор № ___ от ____ (объект 1)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</row>
        <row r="9">
          <cell r="B9" t="str">
            <v>арендная плата</v>
          </cell>
          <cell r="D9" t="str">
            <v>договор № ___ от ____ (объект 1)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B10" t="str">
            <v>амортизация*</v>
          </cell>
          <cell r="D10" t="str">
            <v>договор № ___ от ____ (объект 1)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B11" t="str">
            <v>договор № ___ от ____ (объект 2)</v>
          </cell>
          <cell r="D11" t="str">
            <v>договор № ___ от ____ (объект 2)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2">
          <cell r="B12" t="str">
            <v>арендная плата</v>
          </cell>
          <cell r="D12" t="str">
            <v>договор № ___ от ____ (объект 2)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</row>
        <row r="13">
          <cell r="B13" t="str">
            <v>амортизация*</v>
          </cell>
          <cell r="D13" t="str">
            <v>договор № ___ от ____ (объект 2)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4">
          <cell r="B14" t="str">
            <v>договор № ___ от ____ (объект 3)</v>
          </cell>
          <cell r="D14" t="str">
            <v>договор № ___ от ____ (объект 3)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</row>
        <row r="15">
          <cell r="B15" t="str">
            <v>арендная плата</v>
          </cell>
          <cell r="D15" t="str">
            <v>договор № ___ от ____ (объект 3)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</row>
        <row r="16">
          <cell r="B16" t="str">
            <v>амортизация*</v>
          </cell>
          <cell r="D16" t="str">
            <v>договор № ___ от ____ (объект 3)</v>
          </cell>
          <cell r="L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</row>
        <row r="20">
          <cell r="B20" t="str">
            <v>договор № ___ от ____ (объект 1)</v>
          </cell>
          <cell r="D20" t="str">
            <v>договор № ___ от ____ (объект 1)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 t="e">
            <v>#NAME?</v>
          </cell>
          <cell r="M20" t="e">
            <v>#NAME?</v>
          </cell>
          <cell r="N20" t="e">
            <v>#NAME?</v>
          </cell>
          <cell r="O20" t="e">
            <v>#NAME?</v>
          </cell>
        </row>
        <row r="21">
          <cell r="B21" t="str">
            <v>арендная плата</v>
          </cell>
          <cell r="D21" t="str">
            <v>договор № ___ от ____ (объект 1)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</row>
        <row r="22">
          <cell r="B22" t="str">
            <v>амортизация*</v>
          </cell>
          <cell r="D22" t="str">
            <v>договор № ___ от ____ (объект 1)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B23" t="str">
            <v>договор № ___ от ____ (объект 2)</v>
          </cell>
          <cell r="D23" t="str">
            <v>договор № ___ от ____ (объект 2)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B24" t="str">
            <v>арендная плата</v>
          </cell>
          <cell r="D24" t="str">
            <v>договор № ___ от ____ (объект 2)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B25" t="str">
            <v>амортизация*</v>
          </cell>
          <cell r="D25" t="str">
            <v>договор № ___ от ____ (объект 2)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B26" t="str">
            <v>договор № ___ от ____ (объект 3)</v>
          </cell>
          <cell r="D26" t="str">
            <v>договор № ___ от ____ (объект 3)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B27" t="str">
            <v>арендная плата</v>
          </cell>
          <cell r="D27" t="str">
            <v>договор № ___ от ____ (объект 3)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B28" t="str">
            <v>амортизация*</v>
          </cell>
          <cell r="D28" t="str">
            <v>договор № ___ от ____ (объект 3)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</row>
        <row r="31">
          <cell r="A31" t="str">
            <v> * </v>
          </cell>
          <cell r="B31" t="str">
            <v>В случае, если имущество учитывается на балансе у арендатора</v>
          </cell>
        </row>
        <row r="34">
          <cell r="B34" t="str">
            <v>Начальник ФЭО</v>
          </cell>
          <cell r="K34" t="str">
            <v>Багаева Т.А.</v>
          </cell>
        </row>
      </sheetData>
      <sheetData sheetId="26">
        <row r="6">
          <cell r="H6">
            <v>2.5</v>
          </cell>
          <cell r="I6">
            <v>3</v>
          </cell>
          <cell r="J6" t="e">
            <v>#NAME?</v>
          </cell>
          <cell r="K6" t="e">
            <v>#NAME?</v>
          </cell>
          <cell r="L6" t="e">
            <v>#NAME?</v>
          </cell>
          <cell r="M6" t="e">
            <v>#NAME?</v>
          </cell>
        </row>
        <row r="7">
          <cell r="H7">
            <v>54</v>
          </cell>
          <cell r="I7">
            <v>80</v>
          </cell>
          <cell r="J7" t="e">
            <v>#NAME?</v>
          </cell>
          <cell r="K7" t="e">
            <v>#NAME?</v>
          </cell>
          <cell r="L7" t="e">
            <v>#NAME?</v>
          </cell>
          <cell r="M7" t="e">
            <v>#NAME?</v>
          </cell>
        </row>
        <row r="8">
          <cell r="H8">
            <v>16</v>
          </cell>
          <cell r="I8">
            <v>12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1">
          <cell r="B11" t="str">
            <v>предмет&lt;_________&gt; договор № ___ от ____ 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B12" t="str">
            <v>предмет&lt;_________&gt; договор № ___ от ____ 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B13" t="str">
            <v>предмет&lt;_________&gt; договор № ___ от ____ 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B14" t="str">
            <v>Добавить строки</v>
          </cell>
        </row>
        <row r="15">
          <cell r="H15">
            <v>20</v>
          </cell>
          <cell r="I15">
            <v>15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B16" t="str">
            <v>Расходы на &lt;Спецодежда для пожарников&gt;</v>
          </cell>
          <cell r="H16">
            <v>10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B17" t="str">
            <v>Расходы на &lt;_______________&gt;</v>
          </cell>
        </row>
        <row r="18">
          <cell r="B18" t="str">
            <v>Расходы на &lt;_______________&gt;</v>
          </cell>
        </row>
        <row r="19">
          <cell r="B19" t="str">
            <v>Добавить строки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102.5</v>
          </cell>
          <cell r="I20">
            <v>110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3">
          <cell r="B23" t="str">
            <v>Начальник ФЭО</v>
          </cell>
          <cell r="H23" t="str">
            <v>Багаева Т.А.</v>
          </cell>
          <cell r="I23" t="str">
            <v>Багаева Т.А.</v>
          </cell>
        </row>
      </sheetData>
      <sheetData sheetId="27">
        <row r="6">
          <cell r="B6" t="str">
            <v>&lt;Канцтовары&gt;</v>
          </cell>
          <cell r="C6" t="str">
            <v>Всего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44</v>
          </cell>
          <cell r="L6" t="e">
            <v>#NAME?</v>
          </cell>
          <cell r="M6" t="e">
            <v>#NAME?</v>
          </cell>
          <cell r="N6" t="e">
            <v>#NAME?</v>
          </cell>
          <cell r="O6" t="e">
            <v>#NAME?</v>
          </cell>
        </row>
        <row r="7">
          <cell r="C7" t="str">
            <v>    в том числе:</v>
          </cell>
        </row>
        <row r="8">
          <cell r="C8" t="str">
            <v>договор № ___ от ____</v>
          </cell>
          <cell r="K8">
            <v>44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</row>
        <row r="9">
          <cell r="C9" t="str">
            <v>договор № ___ от ____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C10" t="str">
            <v>договор № ___ от ____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C11" t="str">
            <v>Добавить строки</v>
          </cell>
        </row>
        <row r="12">
          <cell r="B12" t="str">
            <v>&lt;Представительские расходы&gt;</v>
          </cell>
          <cell r="C12" t="str">
            <v>Всего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</row>
        <row r="13">
          <cell r="C13" t="str">
            <v>    в том числе:</v>
          </cell>
        </row>
        <row r="14">
          <cell r="C14" t="str">
            <v>договор № ___ от ____</v>
          </cell>
          <cell r="K14">
            <v>242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</row>
        <row r="15">
          <cell r="C15" t="str">
            <v>договор № ___ от ____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</row>
        <row r="16">
          <cell r="C16" t="str">
            <v>договор № ___ от ____</v>
          </cell>
          <cell r="L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</row>
        <row r="17">
          <cell r="C17" t="str">
            <v>Добавить строки</v>
          </cell>
        </row>
        <row r="18">
          <cell r="B18" t="str">
            <v>&lt;антитеррор&gt;</v>
          </cell>
          <cell r="C18" t="str">
            <v>Всего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320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</row>
        <row r="19">
          <cell r="C19" t="str">
            <v>    в том числе:</v>
          </cell>
        </row>
        <row r="20">
          <cell r="C20" t="str">
            <v>договор № ___ от ____</v>
          </cell>
          <cell r="K20">
            <v>320</v>
          </cell>
          <cell r="L20" t="e">
            <v>#NAME?</v>
          </cell>
          <cell r="M20" t="e">
            <v>#NAME?</v>
          </cell>
          <cell r="N20" t="e">
            <v>#NAME?</v>
          </cell>
          <cell r="O20" t="e">
            <v>#NAME?</v>
          </cell>
        </row>
        <row r="21">
          <cell r="C21" t="str">
            <v>договор № ___ от ____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</row>
        <row r="22">
          <cell r="C22" t="str">
            <v>договор № ___ от ____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Добавить строки</v>
          </cell>
        </row>
        <row r="24">
          <cell r="B24" t="str">
            <v>Добавить статью затрат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606</v>
          </cell>
          <cell r="L25">
            <v>100</v>
          </cell>
          <cell r="M25">
            <v>100</v>
          </cell>
          <cell r="N25">
            <v>16.5016501650165</v>
          </cell>
          <cell r="O25">
            <v>100</v>
          </cell>
        </row>
        <row r="28">
          <cell r="B28" t="str">
            <v>Начальник ФЭО</v>
          </cell>
          <cell r="H28" t="str">
            <v>Багаева Т.А.</v>
          </cell>
          <cell r="K28" t="str">
            <v>Багаева Т.А.</v>
          </cell>
        </row>
      </sheetData>
      <sheetData sheetId="28">
        <row r="6"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9"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2"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  <row r="16">
          <cell r="B16" t="str">
            <v>Начальник ФЭО</v>
          </cell>
          <cell r="G16" t="str">
            <v>Багаева Т.А.</v>
          </cell>
          <cell r="H16" t="str">
            <v>Багаева Т.А.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8">
          <cell r="B8" t="str">
            <v>предмет &lt;______________&gt; договор № ___ от ____ 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B9" t="str">
            <v>предмет &lt;______________&gt; договор № ___ от ____ 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B10" t="str">
            <v>предмет &lt;______________&gt; договор № ___ от ____ 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B11" t="str">
            <v>предмет &lt;______________&gt; договор № ___ от ____ 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3"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  <row r="14"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</row>
        <row r="15"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</row>
        <row r="16"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</row>
        <row r="17"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</row>
        <row r="20">
          <cell r="B20" t="str">
            <v>предмет &lt;______________&gt; договор № ___ от ____ 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  <row r="21">
          <cell r="B21" t="str">
            <v>предмет &lt;______________&gt; договор № ___ от ____ 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</row>
        <row r="22">
          <cell r="B22" t="str">
            <v>предмет &lt;______________&gt; договор № ___ от ____ 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</row>
        <row r="23">
          <cell r="B23" t="str">
            <v>предмет &lt;______________&gt; договор № ___ от ____ 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</row>
        <row r="28">
          <cell r="B28" t="str">
            <v>Начальник ФЭО</v>
          </cell>
          <cell r="G28" t="str">
            <v>Багаева Т.А.</v>
          </cell>
          <cell r="H28" t="str">
            <v>Багаева Т.А.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B6" t="str">
            <v>Банк 1</v>
          </cell>
          <cell r="C6" t="str">
            <v>договор № ___ от ____</v>
          </cell>
          <cell r="J6">
            <v>0</v>
          </cell>
        </row>
        <row r="7">
          <cell r="B7" t="str">
            <v>Банк 2</v>
          </cell>
          <cell r="C7" t="str">
            <v>договор № ___ от ____</v>
          </cell>
          <cell r="J7">
            <v>0</v>
          </cell>
        </row>
        <row r="8">
          <cell r="B8" t="str">
            <v>Банк 3</v>
          </cell>
          <cell r="C8" t="str">
            <v>договор № ___ от ____</v>
          </cell>
          <cell r="J8">
            <v>0</v>
          </cell>
        </row>
        <row r="9">
          <cell r="B9" t="str">
            <v>Банк 3</v>
          </cell>
          <cell r="C9" t="str">
            <v>договор № ___ от ____</v>
          </cell>
          <cell r="J9">
            <v>0</v>
          </cell>
        </row>
        <row r="11">
          <cell r="E11">
            <v>0</v>
          </cell>
          <cell r="H11" t="e">
            <v>#NAME?</v>
          </cell>
          <cell r="I11" t="e">
            <v>#NAME?</v>
          </cell>
          <cell r="J11">
            <v>0</v>
          </cell>
        </row>
        <row r="14">
          <cell r="J14" t="str">
            <v>тыс. руб.</v>
          </cell>
        </row>
        <row r="15">
          <cell r="E15" t="str">
            <v>Сумма кредита</v>
          </cell>
          <cell r="J15" t="str">
            <v>величина процентов</v>
          </cell>
        </row>
        <row r="16">
          <cell r="B16" t="str">
            <v>Банк 1</v>
          </cell>
          <cell r="C16" t="str">
            <v>договор № ___ от ____</v>
          </cell>
          <cell r="J16">
            <v>0</v>
          </cell>
        </row>
        <row r="17">
          <cell r="B17" t="str">
            <v>Банк 2</v>
          </cell>
          <cell r="C17" t="str">
            <v>договор № ___ от ____</v>
          </cell>
          <cell r="J17">
            <v>0</v>
          </cell>
        </row>
        <row r="18">
          <cell r="B18" t="str">
            <v>Банк 3</v>
          </cell>
          <cell r="C18" t="str">
            <v>договор № ___ от ____</v>
          </cell>
          <cell r="J18">
            <v>0</v>
          </cell>
        </row>
        <row r="19">
          <cell r="B19" t="str">
            <v>Банк 3</v>
          </cell>
          <cell r="C19" t="str">
            <v>договор № ___ от ____</v>
          </cell>
          <cell r="J19">
            <v>0</v>
          </cell>
        </row>
        <row r="21">
          <cell r="E21">
            <v>0</v>
          </cell>
          <cell r="H21" t="e">
            <v>#VALUE!</v>
          </cell>
          <cell r="I21" t="e">
            <v>#DIV/0!</v>
          </cell>
          <cell r="J21">
            <v>0</v>
          </cell>
        </row>
        <row r="26">
          <cell r="B26" t="str">
            <v>Начальник ФЭО</v>
          </cell>
          <cell r="H26" t="str">
            <v>Багаева Т.А.</v>
          </cell>
        </row>
      </sheetData>
      <sheetData sheetId="31">
        <row r="7">
          <cell r="B7" t="str">
            <v>&lt;Статья расходов 1&gt;</v>
          </cell>
          <cell r="C7" t="str">
            <v>Всего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e">
            <v>#NAME?</v>
          </cell>
          <cell r="N7" t="e">
            <v>#NAME?</v>
          </cell>
          <cell r="O7" t="e">
            <v>#NAME?</v>
          </cell>
          <cell r="P7" t="e">
            <v>#NAME?</v>
          </cell>
        </row>
        <row r="8">
          <cell r="C8" t="str">
            <v>    в том числе:</v>
          </cell>
        </row>
        <row r="9">
          <cell r="C9" t="str">
            <v>договор № ___ от ____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</row>
        <row r="10">
          <cell r="C10" t="str">
            <v>договор № ___ от ____</v>
          </cell>
          <cell r="M10" t="e">
            <v>#NAME?</v>
          </cell>
          <cell r="N10" t="e">
            <v>#NAME?</v>
          </cell>
          <cell r="O10" t="e">
            <v>#NAME?</v>
          </cell>
          <cell r="P10" t="e">
            <v>#NAME?</v>
          </cell>
        </row>
        <row r="11">
          <cell r="C11" t="str">
            <v>договор № ___ от ____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</row>
        <row r="12">
          <cell r="C12" t="str">
            <v>Добавить строки</v>
          </cell>
        </row>
        <row r="13">
          <cell r="B13" t="str">
            <v>&lt;Статья расходов 2&gt;</v>
          </cell>
          <cell r="C13" t="str">
            <v>Всего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</row>
        <row r="14">
          <cell r="C14" t="str">
            <v>    в том числе:</v>
          </cell>
        </row>
        <row r="15">
          <cell r="C15" t="str">
            <v>договор № ___ от ____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</row>
        <row r="16">
          <cell r="C16" t="str">
            <v>договор № ___ от ____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</row>
        <row r="17">
          <cell r="C17" t="str">
            <v>договор № ___ от ____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</row>
        <row r="18">
          <cell r="C18" t="str">
            <v>Добавить строки</v>
          </cell>
        </row>
        <row r="19">
          <cell r="B19" t="str">
            <v>&lt;Статья расходов 3&gt;</v>
          </cell>
          <cell r="C19" t="str">
            <v>Всего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</row>
        <row r="20">
          <cell r="C20" t="str">
            <v>    в том числе:</v>
          </cell>
        </row>
        <row r="21">
          <cell r="C21" t="str">
            <v>договор № ___ от ____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</row>
        <row r="22">
          <cell r="C22" t="str">
            <v>договор № ___ от ____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</row>
        <row r="23">
          <cell r="C23" t="str">
            <v>договор № ___ от ____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</row>
        <row r="24">
          <cell r="C24" t="str">
            <v>Добавить строки</v>
          </cell>
        </row>
        <row r="26">
          <cell r="B26" t="str">
            <v>Выкуп земельных площадей</v>
          </cell>
          <cell r="C26" t="str">
            <v>Всего, стоимость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e">
            <v>#NAME?</v>
          </cell>
          <cell r="N26" t="e">
            <v>#NAME?</v>
          </cell>
          <cell r="O26" t="e">
            <v>#NAME?</v>
          </cell>
          <cell r="P26" t="e">
            <v>#NAME?</v>
          </cell>
        </row>
        <row r="27">
          <cell r="C27" t="str">
            <v> - площадь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</row>
        <row r="28">
          <cell r="C28" t="str">
            <v>    в том числе:</v>
          </cell>
        </row>
        <row r="29">
          <cell r="C29" t="str">
            <v>договор № ___ от ____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</row>
        <row r="30">
          <cell r="C30" t="str">
            <v> - площадь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</row>
        <row r="31">
          <cell r="C31" t="str">
            <v>договор № ___ от ____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</row>
        <row r="32">
          <cell r="C32" t="str">
            <v> - площадь</v>
          </cell>
          <cell r="M32" t="e">
            <v>#NAME?</v>
          </cell>
          <cell r="N32" t="e">
            <v>#NAME?</v>
          </cell>
          <cell r="O32" t="e">
            <v>#NAME?</v>
          </cell>
          <cell r="P32" t="e">
            <v>#NAME?</v>
          </cell>
        </row>
        <row r="33">
          <cell r="C33" t="str">
            <v>договор № ___ от ____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</row>
        <row r="34">
          <cell r="C34" t="str">
            <v> - площадь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</row>
        <row r="36"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e">
            <v>#NAME?</v>
          </cell>
          <cell r="N38" t="e">
            <v>#NAME?</v>
          </cell>
          <cell r="O38" t="e">
            <v>#NAME?</v>
          </cell>
          <cell r="P38" t="e">
            <v>#NAME?</v>
          </cell>
        </row>
        <row r="39"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</row>
        <row r="40"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</row>
        <row r="41"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</row>
        <row r="42"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</row>
        <row r="43"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</row>
        <row r="44"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</row>
        <row r="45">
          <cell r="M45" t="e">
            <v>#NAME?</v>
          </cell>
          <cell r="N45" t="e">
            <v>#NAME?</v>
          </cell>
          <cell r="O45" t="e">
            <v>#NAME?</v>
          </cell>
          <cell r="P45" t="e">
            <v>#NAME?</v>
          </cell>
        </row>
        <row r="46"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</row>
        <row r="47"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</row>
        <row r="48"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</row>
        <row r="52">
          <cell r="B52" t="str">
            <v>Начальник ФЭО</v>
          </cell>
          <cell r="H52" t="str">
            <v>Багаева Т.А.</v>
          </cell>
          <cell r="L52" t="str">
            <v>Багаева Т.А.</v>
          </cell>
        </row>
      </sheetData>
      <sheetData sheetId="32">
        <row r="6">
          <cell r="B6" t="str">
            <v>Выплаты соц.характера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264.70685961720005</v>
          </cell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B7" t="str">
            <v>Единовременные пособия, всего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53.167617102600005</v>
          </cell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9">
          <cell r="B9" t="str">
            <v>Единовременное пособие в случае смерти работника от общего заболевания или несчастного случая в быту</v>
          </cell>
          <cell r="H9">
            <v>20.362066124400002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str">
            <v>0,18 от ФОТ</v>
          </cell>
        </row>
        <row r="10">
          <cell r="B10" t="str">
            <v>Расходы на погребение родственников, работников и пенсионеров Общества</v>
          </cell>
          <cell r="H10">
            <v>14.705936645400001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str">
            <v>0,13 от ФОТ</v>
          </cell>
        </row>
        <row r="11">
          <cell r="B11" t="str">
            <v>Единовременное пособие, сверх установленного законодательством, при получении инвалидности в результате увечья по вине работодателя или профзаболевания</v>
          </cell>
          <cell r="H11">
            <v>18.099614332800005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str">
            <v>0,16 от ФОТ</v>
          </cell>
        </row>
        <row r="13">
          <cell r="B13" t="str">
            <v>Доплаты к пособиям неработающим инвалидам, всего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  <row r="14">
          <cell r="B14" t="str">
            <v>Материальная помощь, всего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117.64749316320001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</row>
        <row r="16">
          <cell r="B16" t="str">
            <v>Скидка в размере 50% на оплату электрической энергии</v>
          </cell>
          <cell r="H16">
            <v>81.44826449760001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str">
            <v>0,72 от ФОТ</v>
          </cell>
        </row>
        <row r="17">
          <cell r="B17" t="str">
            <v>Материальная помощь (день энергетика)</v>
          </cell>
          <cell r="H17">
            <v>21.493292020200006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str">
            <v>0,19 от ФОТ</v>
          </cell>
        </row>
        <row r="18">
          <cell r="M18" t="str">
            <v>0,13 от ФОТ</v>
          </cell>
        </row>
        <row r="20">
          <cell r="B20" t="str">
            <v>Компенсация расходов связанных с погребением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  <row r="21">
          <cell r="B21" t="str">
            <v>Средства, перечисл. проф. и др. организациям</v>
          </cell>
          <cell r="H21">
            <v>33.93677687400001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0,30 от ФОТ</v>
          </cell>
        </row>
        <row r="22">
          <cell r="B22" t="str">
            <v>Дополнительный оплачиваемый отпуск</v>
          </cell>
          <cell r="H22">
            <v>39.592906353000004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str">
            <v>0,35 от ФОТ</v>
          </cell>
        </row>
        <row r="23">
          <cell r="B23" t="str">
            <v>Объявления в газету (поздравления, реклама, соболезнования)</v>
          </cell>
          <cell r="H23">
            <v>13.574710749600001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str">
            <v>0,12 от ФОТ</v>
          </cell>
        </row>
        <row r="24">
          <cell r="B24" t="str">
            <v>Предоставление работникам 3-х дневного оплачиваемого отпуска в случаях рождения ребенка, собственной свадьбы и свадьбы детей, смерти членов семьи, призыва сына в армию.</v>
          </cell>
          <cell r="H24">
            <v>6.787355374800001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str">
            <v>0,06 от ФОТ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264.70685961720005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</row>
        <row r="29">
          <cell r="B29" t="str">
            <v>Начальник ФЭО</v>
          </cell>
          <cell r="H29" t="str">
            <v>Багаева Т.А.</v>
          </cell>
        </row>
      </sheetData>
      <sheetData sheetId="3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O6" t="e">
            <v>#NAME?</v>
          </cell>
          <cell r="P6" t="e">
            <v>#NAME?</v>
          </cell>
          <cell r="Q6" t="e">
            <v>#NAME?</v>
          </cell>
          <cell r="R6" t="e">
            <v>#NAME?</v>
          </cell>
        </row>
        <row r="7">
          <cell r="J7">
            <v>0</v>
          </cell>
          <cell r="K7">
            <v>0</v>
          </cell>
          <cell r="O7" t="e">
            <v>#NAME?</v>
          </cell>
          <cell r="P7" t="e">
            <v>#NAME?</v>
          </cell>
          <cell r="Q7" t="e">
            <v>#NAME?</v>
          </cell>
          <cell r="R7" t="e">
            <v>#NAME?</v>
          </cell>
        </row>
        <row r="8">
          <cell r="J8">
            <v>0</v>
          </cell>
          <cell r="K8">
            <v>0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</row>
        <row r="11">
          <cell r="B11" t="str">
            <v>Начальник ФЭО</v>
          </cell>
          <cell r="N11" t="str">
            <v>Багаева Т.А.</v>
          </cell>
        </row>
      </sheetData>
      <sheetData sheetId="34">
        <row r="6"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4">
          <cell r="B14" t="str">
            <v>Начальник ФЭО</v>
          </cell>
          <cell r="H14" t="str">
            <v>Багаева Т.А.</v>
          </cell>
        </row>
      </sheetData>
      <sheetData sheetId="35">
        <row r="7">
          <cell r="B7" t="str">
            <v>&lt;Статья расходов 1&gt;</v>
          </cell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B8" t="str">
            <v>&lt;Статья расходов 2&gt;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B9" t="str">
            <v>&lt;Статья расходов 3&gt;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B10" t="str">
            <v>&lt;Статья расходов 4&gt;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B11" t="str">
            <v>&lt;Статья расходов 5&gt;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  <row r="16">
          <cell r="B16" t="str">
            <v>Начальник ФЭО</v>
          </cell>
          <cell r="H16" t="str">
            <v>Багаева Т.А.</v>
          </cell>
        </row>
      </sheetData>
      <sheetData sheetId="36">
        <row r="6">
          <cell r="B6" t="str">
            <v>&lt;Статья расходов 1&gt;</v>
          </cell>
        </row>
        <row r="7">
          <cell r="B7" t="str">
            <v>&lt;Статья расходов 2&gt;</v>
          </cell>
        </row>
        <row r="8">
          <cell r="B8" t="str">
            <v>&lt;Статья расходов&gt;</v>
          </cell>
        </row>
        <row r="9">
          <cell r="B9" t="str">
            <v>&lt;Статья расходов&gt;</v>
          </cell>
        </row>
        <row r="10">
          <cell r="B10" t="str">
            <v>&lt;Статья расходов&gt;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4">
          <cell r="B14" t="str">
            <v>Начальник ФЭО</v>
          </cell>
          <cell r="H14" t="str">
            <v>Багаева Т.А.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>
        <row r="14">
          <cell r="B14">
            <v>2009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бналога на имущ 26,5"/>
      <sheetName val="с налогом на имущ 26,5"/>
      <sheetName val="бналога на имущ (46 человек)"/>
      <sheetName val="с налогом на имущ (46  человек)"/>
      <sheetName val="Расчет зп"/>
      <sheetName val="Расчет амортизаци (ПК)"/>
      <sheetName val="Расчет амортизации"/>
      <sheetName val="Генератор, Турбина"/>
      <sheetName val="Генератор,турбина,ОРУ"/>
      <sheetName val="Генер.,тур.,ОРУ,часть плотины"/>
      <sheetName val="Ген.,турб.,ОРУ,часть пл,Зд.ГГЭС"/>
      <sheetName val="Лист5"/>
    </sheetNames>
    <sheetDataSet>
      <sheetData sheetId="4">
        <row r="14">
          <cell r="H14">
            <v>77</v>
          </cell>
        </row>
        <row r="21">
          <cell r="H21">
            <v>23</v>
          </cell>
        </row>
        <row r="24">
          <cell r="H24">
            <v>75</v>
          </cell>
        </row>
        <row r="27">
          <cell r="H27">
            <v>15</v>
          </cell>
        </row>
        <row r="30">
          <cell r="H30">
            <v>33</v>
          </cell>
        </row>
        <row r="32">
          <cell r="B32" t="str">
            <v>Выплаты &lt;______________&gt;:</v>
          </cell>
        </row>
        <row r="35">
          <cell r="B35" t="str">
            <v>Выплаты &lt;______________&gt;: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0 (2)"/>
      <sheetName val="0 (3)"/>
    </sheetNames>
    <sheetDataSet>
      <sheetData sheetId="0">
        <row r="3">
          <cell r="C3">
            <v>15</v>
          </cell>
        </row>
        <row r="4">
          <cell r="C4">
            <v>4.79</v>
          </cell>
        </row>
        <row r="5">
          <cell r="C5">
            <v>4.79</v>
          </cell>
        </row>
        <row r="6">
          <cell r="C6">
            <v>27.28</v>
          </cell>
        </row>
        <row r="7">
          <cell r="C7">
            <v>0.152</v>
          </cell>
        </row>
        <row r="8">
          <cell r="C8">
            <v>27.128</v>
          </cell>
        </row>
        <row r="9">
          <cell r="C9">
            <v>0.624</v>
          </cell>
        </row>
        <row r="10">
          <cell r="C10">
            <v>26.504</v>
          </cell>
        </row>
        <row r="11">
          <cell r="C11">
            <v>229.15200000000002</v>
          </cell>
        </row>
        <row r="12">
          <cell r="C12">
            <v>38393.47</v>
          </cell>
        </row>
        <row r="13">
          <cell r="C13">
            <v>34</v>
          </cell>
        </row>
        <row r="14">
          <cell r="C14">
            <v>6698.25</v>
          </cell>
          <cell r="I14" t="str">
            <v>Тарифный коэффициент, соответствующий ступени по оплате труда</v>
          </cell>
        </row>
        <row r="15">
          <cell r="C15">
            <v>1741.545</v>
          </cell>
        </row>
        <row r="16">
          <cell r="C16">
            <v>381</v>
          </cell>
        </row>
        <row r="17">
          <cell r="C17" t="str">
            <v>0</v>
          </cell>
        </row>
        <row r="18">
          <cell r="C18">
            <v>381</v>
          </cell>
        </row>
        <row r="19">
          <cell r="C19">
            <v>320</v>
          </cell>
        </row>
        <row r="20">
          <cell r="C20">
            <v>7836.3</v>
          </cell>
        </row>
        <row r="21">
          <cell r="C21">
            <v>13.1248</v>
          </cell>
        </row>
        <row r="22">
          <cell r="C22">
            <v>2.8248</v>
          </cell>
        </row>
        <row r="23">
          <cell r="C23">
            <v>10.3</v>
          </cell>
        </row>
        <row r="26">
          <cell r="C26">
            <v>94</v>
          </cell>
        </row>
        <row r="27">
          <cell r="C27">
            <v>110</v>
          </cell>
        </row>
        <row r="28">
          <cell r="C28">
            <v>385</v>
          </cell>
        </row>
        <row r="29">
          <cell r="C29">
            <v>100.47</v>
          </cell>
        </row>
        <row r="30">
          <cell r="C30">
            <v>6249.84</v>
          </cell>
        </row>
        <row r="32">
          <cell r="C32">
            <v>606</v>
          </cell>
        </row>
        <row r="33">
          <cell r="C33">
            <v>44</v>
          </cell>
        </row>
        <row r="34">
          <cell r="C34">
            <v>242</v>
          </cell>
        </row>
        <row r="35">
          <cell r="C35">
            <v>320</v>
          </cell>
        </row>
        <row r="37">
          <cell r="C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налога на имущ 26,5"/>
      <sheetName val="с налогом на имущ 26,5"/>
      <sheetName val="бналога на имущ (46 человек)"/>
      <sheetName val="с налогом на имущ (46  человек)"/>
      <sheetName val="Расчет зп"/>
      <sheetName val="Расчет амортизации"/>
      <sheetName val="Генератор, Турбина"/>
      <sheetName val="Генератор,турбина,ОРУ"/>
      <sheetName val="Генер.,тур.,ОРУ,часть плотины"/>
      <sheetName val="Ген.,турб.,ОРУ,часть пл,Зд.ГГЭС"/>
      <sheetName val="Лист5"/>
    </sheetNames>
    <sheetDataSet>
      <sheetData sheetId="4">
        <row r="7">
          <cell r="I7" t="e">
            <v>#DIV/0!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2">
          <cell r="D12" t="e">
            <v>#DIV/0!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#DIV/0!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</row>
        <row r="13"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  <row r="14">
          <cell r="H14">
            <v>26.5</v>
          </cell>
          <cell r="I14" t="e">
            <v>#DIV/0!</v>
          </cell>
          <cell r="J14" t="e">
            <v>#NAME?</v>
          </cell>
          <cell r="K14" t="e">
            <v>#NAME?</v>
          </cell>
          <cell r="L14" t="e">
            <v>#NAME?</v>
          </cell>
        </row>
        <row r="16">
          <cell r="H16">
            <v>4213.8713627208</v>
          </cell>
          <cell r="I16" t="e">
            <v>#DIV/0!</v>
          </cell>
          <cell r="J16" t="e">
            <v>#NAME?</v>
          </cell>
          <cell r="K16" t="e">
            <v>#NAME?</v>
          </cell>
          <cell r="L16" t="e">
            <v>#NAME?</v>
          </cell>
        </row>
        <row r="17">
          <cell r="H17">
            <v>9.36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</row>
        <row r="18">
          <cell r="H18">
            <v>2.1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8849.12986171368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</row>
        <row r="21">
          <cell r="H21">
            <v>15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1327.369479257052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</row>
        <row r="24">
          <cell r="H24">
            <v>75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7632.374505728049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</row>
        <row r="27">
          <cell r="H27">
            <v>15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1327.369479257052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</row>
        <row r="30">
          <cell r="H30">
            <v>33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2920.2128543655144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</row>
        <row r="32">
          <cell r="B32" t="str">
            <v>Выплаты &lt;______________&gt;:</v>
          </cell>
        </row>
        <row r="33"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e">
            <v>#NAME?</v>
          </cell>
          <cell r="J34" t="e">
            <v>#NAME?</v>
          </cell>
          <cell r="K34" t="e">
            <v>#NAME?</v>
          </cell>
          <cell r="L34" t="e">
            <v>#NAME?</v>
          </cell>
        </row>
        <row r="35">
          <cell r="B35" t="str">
            <v>Выплаты &lt;______________&gt;:</v>
          </cell>
        </row>
        <row r="36"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</row>
        <row r="39"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22056.45618032135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</row>
        <row r="43"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</row>
        <row r="44"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</row>
        <row r="47">
          <cell r="H47">
            <v>12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7013.95306534219</v>
          </cell>
          <cell r="I49" t="e">
            <v>#NAME?</v>
          </cell>
          <cell r="J49" t="e">
            <v>#NAME?</v>
          </cell>
          <cell r="K49" t="e">
            <v>#NAME?</v>
          </cell>
          <cell r="L49" t="e">
            <v>#NAME?</v>
          </cell>
        </row>
        <row r="51"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</row>
        <row r="52"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e">
            <v>#NAME?</v>
          </cell>
          <cell r="J53" t="e">
            <v>#NAME?</v>
          </cell>
          <cell r="K53" t="e">
            <v>#NAME?</v>
          </cell>
          <cell r="L53" t="e">
            <v>#NAME?</v>
          </cell>
        </row>
        <row r="54"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</row>
        <row r="55"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</row>
        <row r="57"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</row>
        <row r="60">
          <cell r="B60" t="str">
            <v>Начальник ФЭО</v>
          </cell>
          <cell r="G60" t="str">
            <v>Багаева Т.А.</v>
          </cell>
          <cell r="H60" t="str">
            <v>Багаева Т.А.</v>
          </cell>
        </row>
        <row r="62">
          <cell r="B62" t="str">
            <v>Исполнитель: Алейникова Е.В. 
тел. 52-59-56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лный перечень"/>
      <sheetName val="Стоимости БУХ"/>
      <sheetName val="Расчет амортизации"/>
      <sheetName val="С тарифа, прилож 5"/>
      <sheetName val="Отправлено Креневой"/>
      <sheetName val="Креневой правка Эдика"/>
      <sheetName val="Для Горкиной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налога на имущ"/>
      <sheetName val="с налогом на имущ"/>
      <sheetName val="С М Е Т А по ОТ"/>
      <sheetName val="Штатное расписание "/>
      <sheetName val="Затраты на оплату труда"/>
      <sheetName val="динамика потребительских цен"/>
      <sheetName val="Прочие выплаты "/>
      <sheetName val="Вспомогательные материалы"/>
      <sheetName val=" Ремонт основных фондов"/>
      <sheetName val="Услуги произв-ного характ"/>
      <sheetName val="Услуги непроиз-го хар-ра"/>
      <sheetName val="Обеспеч. норм. усл. труда и ТБ"/>
      <sheetName val="Командировки"/>
      <sheetName val="Весь ПК"/>
      <sheetName val="Турбина,Генератор,Водоприемник"/>
      <sheetName val="Движимое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х. данные"/>
      <sheetName val="График ремонта"/>
      <sheetName val="Перечень МТР"/>
      <sheetName val="Программа ремонтов"/>
      <sheetName val="Списки для ввода"/>
    </sheetNames>
    <sheetDataSet>
      <sheetData sheetId="4">
        <row r="5">
          <cell r="A5" t="str">
            <v>ТР</v>
          </cell>
          <cell r="B5" t="str">
            <v>ХС</v>
          </cell>
          <cell r="C5" t="str">
            <v>Т</v>
          </cell>
          <cell r="G5" t="str">
            <v>Член Правления, Управляющий директор, Руководитель Бизнес-единицы "Производство"</v>
          </cell>
        </row>
        <row r="6">
          <cell r="A6" t="str">
            <v>КР</v>
          </cell>
          <cell r="B6" t="str">
            <v>ПС</v>
          </cell>
          <cell r="C6" t="str">
            <v>С</v>
          </cell>
          <cell r="G6" t="str">
            <v>Член Правления, Исполнитеьный директор по организационному развитию и контролю</v>
          </cell>
        </row>
        <row r="7">
          <cell r="A7" t="str">
            <v>СР</v>
          </cell>
        </row>
        <row r="15">
          <cell r="A15" t="str">
            <v>г</v>
          </cell>
        </row>
        <row r="16">
          <cell r="A16" t="str">
            <v>ед</v>
          </cell>
        </row>
        <row r="17">
          <cell r="A17" t="str">
            <v>кв.м</v>
          </cell>
        </row>
        <row r="18">
          <cell r="A18" t="str">
            <v>кг</v>
          </cell>
        </row>
        <row r="19">
          <cell r="A19" t="str">
            <v>комплект</v>
          </cell>
        </row>
        <row r="20">
          <cell r="A20" t="str">
            <v>куб.м</v>
          </cell>
        </row>
        <row r="21">
          <cell r="A21" t="str">
            <v>м</v>
          </cell>
        </row>
        <row r="22">
          <cell r="A22" t="str">
            <v>объект</v>
          </cell>
          <cell r="D22">
            <v>1</v>
          </cell>
        </row>
        <row r="23">
          <cell r="A23" t="str">
            <v>п.м</v>
          </cell>
          <cell r="D23">
            <v>2</v>
          </cell>
        </row>
        <row r="24">
          <cell r="A24" t="str">
            <v>пьезометр</v>
          </cell>
          <cell r="D24">
            <v>3</v>
          </cell>
        </row>
        <row r="25">
          <cell r="A25" t="str">
            <v>секция</v>
          </cell>
        </row>
        <row r="26">
          <cell r="A26" t="str">
            <v>система</v>
          </cell>
        </row>
        <row r="27">
          <cell r="A27" t="str">
            <v>ступень</v>
          </cell>
        </row>
        <row r="28">
          <cell r="A28" t="str">
            <v>т</v>
          </cell>
        </row>
        <row r="29">
          <cell r="A29" t="str">
            <v>устройство</v>
          </cell>
        </row>
        <row r="30">
          <cell r="A30" t="str">
            <v>шт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х. данные"/>
      <sheetName val="Программа НИР"/>
      <sheetName val="Списки для ввода"/>
    </sheetNames>
    <sheetDataSet>
      <sheetData sheetId="2">
        <row r="3">
          <cell r="A3" t="str">
            <v>Переходящая работа</v>
          </cell>
        </row>
        <row r="4">
          <cell r="A4" t="str">
            <v>Акт-предписание (надзорные органы)</v>
          </cell>
        </row>
        <row r="5">
          <cell r="A5" t="str">
            <v>Акт технического аудита</v>
          </cell>
        </row>
        <row r="6">
          <cell r="A6" t="str">
            <v>Нормативные и распорядительные документы</v>
          </cell>
        </row>
        <row r="7">
          <cell r="A7" t="str">
            <v>Решение НТС ОАО "РусГидро"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сх. данные"/>
      <sheetName val="Обучение"/>
      <sheetName val="Списки для ввода"/>
    </sheetNames>
    <sheetDataSet>
      <sheetData sheetId="2">
        <row r="4">
          <cell r="A4" t="str">
            <v>Диплом</v>
          </cell>
        </row>
        <row r="5">
          <cell r="A5" t="str">
            <v>Сертификат</v>
          </cell>
        </row>
        <row r="6">
          <cell r="A6" t="str">
            <v>Свидетельство</v>
          </cell>
        </row>
        <row r="9">
          <cell r="A9" t="str">
            <v>На месте производства работ</v>
          </cell>
        </row>
        <row r="10">
          <cell r="A10" t="str">
            <v>На базе института</v>
          </cell>
        </row>
        <row r="11">
          <cell r="A11" t="str">
            <v>На базе поставщика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>
        <row r="14">
          <cell r="B14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368"/>
  <sheetViews>
    <sheetView tabSelected="1" zoomScaleSheetLayoutView="140" zoomScalePageLayoutView="0" workbookViewId="0" topLeftCell="A1">
      <selection activeCell="C1" sqref="C1"/>
    </sheetView>
  </sheetViews>
  <sheetFormatPr defaultColWidth="9.140625" defaultRowHeight="15"/>
  <cols>
    <col min="1" max="1" width="4.57421875" style="1" customWidth="1"/>
    <col min="2" max="2" width="12.7109375" style="2" customWidth="1"/>
    <col min="3" max="3" width="62.8515625" style="1" customWidth="1"/>
    <col min="4" max="4" width="13.8515625" style="1" customWidth="1"/>
    <col min="5" max="5" width="15.57421875" style="1" customWidth="1"/>
    <col min="6" max="6" width="16.00390625" style="1" customWidth="1"/>
    <col min="7" max="7" width="10.7109375" style="2" customWidth="1"/>
    <col min="8" max="8" width="6.7109375" style="2" customWidth="1"/>
    <col min="9" max="9" width="8.00390625" style="22" customWidth="1"/>
    <col min="10" max="10" width="10.00390625" style="22" customWidth="1"/>
    <col min="11" max="11" width="26.28125" style="23" hidden="1" customWidth="1"/>
    <col min="12" max="12" width="24.140625" style="23" hidden="1" customWidth="1"/>
    <col min="13" max="13" width="18.8515625" style="1" hidden="1" customWidth="1"/>
    <col min="14" max="14" width="19.140625" style="3" hidden="1" customWidth="1"/>
    <col min="15" max="16" width="16.421875" style="1" customWidth="1"/>
    <col min="17" max="16384" width="9.140625" style="1" customWidth="1"/>
  </cols>
  <sheetData>
    <row r="1" spans="7:16" ht="61.5" customHeight="1">
      <c r="G1" s="25"/>
      <c r="H1" s="25"/>
      <c r="J1" s="67"/>
      <c r="K1" s="67"/>
      <c r="L1" s="67"/>
      <c r="M1" s="67"/>
      <c r="N1" s="67"/>
      <c r="O1" s="115" t="s">
        <v>655</v>
      </c>
      <c r="P1" s="116"/>
    </row>
    <row r="2" spans="1:16" ht="32.25" customHeight="1">
      <c r="A2" s="100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s="4" customFormat="1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4" customFormat="1" ht="39" customHeight="1">
      <c r="A4" s="110" t="s">
        <v>1</v>
      </c>
      <c r="B4" s="110" t="s">
        <v>252</v>
      </c>
      <c r="C4" s="110" t="s">
        <v>2</v>
      </c>
      <c r="D4" s="113" t="s">
        <v>226</v>
      </c>
      <c r="E4" s="113"/>
      <c r="F4" s="113" t="s">
        <v>229</v>
      </c>
      <c r="G4" s="113" t="s">
        <v>3</v>
      </c>
      <c r="H4" s="113" t="s">
        <v>4</v>
      </c>
      <c r="I4" s="117" t="s">
        <v>5</v>
      </c>
      <c r="J4" s="117" t="s">
        <v>225</v>
      </c>
      <c r="K4" s="57"/>
      <c r="L4" s="57"/>
      <c r="M4" s="57"/>
      <c r="N4" s="58"/>
      <c r="O4" s="113" t="s">
        <v>636</v>
      </c>
      <c r="P4" s="102" t="s">
        <v>637</v>
      </c>
    </row>
    <row r="5" spans="1:16" s="4" customFormat="1" ht="33" customHeight="1">
      <c r="A5" s="114"/>
      <c r="B5" s="111"/>
      <c r="C5" s="112"/>
      <c r="D5" s="56" t="s">
        <v>227</v>
      </c>
      <c r="E5" s="56" t="s">
        <v>228</v>
      </c>
      <c r="F5" s="111"/>
      <c r="G5" s="111"/>
      <c r="H5" s="111"/>
      <c r="I5" s="111"/>
      <c r="J5" s="111"/>
      <c r="K5" s="57" t="s">
        <v>6</v>
      </c>
      <c r="L5" s="57" t="s">
        <v>7</v>
      </c>
      <c r="M5" s="57" t="s">
        <v>8</v>
      </c>
      <c r="N5" s="57" t="s">
        <v>9</v>
      </c>
      <c r="O5" s="114"/>
      <c r="P5" s="103"/>
    </row>
    <row r="6" spans="1:16" s="4" customFormat="1" ht="15">
      <c r="A6" s="104" t="s">
        <v>10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P6" s="106"/>
    </row>
    <row r="7" spans="1:18" s="4" customFormat="1" ht="26.25">
      <c r="A7" s="28">
        <v>1</v>
      </c>
      <c r="B7" s="43" t="s">
        <v>253</v>
      </c>
      <c r="C7" s="30" t="s">
        <v>230</v>
      </c>
      <c r="D7" s="73" t="s">
        <v>588</v>
      </c>
      <c r="E7" s="73" t="s">
        <v>589</v>
      </c>
      <c r="F7" s="30" t="s">
        <v>590</v>
      </c>
      <c r="G7" s="31">
        <v>114521105</v>
      </c>
      <c r="H7" s="32">
        <v>10</v>
      </c>
      <c r="I7" s="33">
        <f aca="true" t="shared" si="0" ref="I7:I30">J7/12</f>
        <v>100</v>
      </c>
      <c r="J7" s="33">
        <v>1200</v>
      </c>
      <c r="K7" s="34">
        <v>737475889.05</v>
      </c>
      <c r="L7" s="35">
        <v>722111808.05</v>
      </c>
      <c r="M7" s="74">
        <f>82186074.49+7500+15000</f>
        <v>82208574.49</v>
      </c>
      <c r="N7" s="36">
        <f aca="true" t="shared" si="1" ref="N7:N22">L7+M7</f>
        <v>804320382.54</v>
      </c>
      <c r="O7" s="70">
        <v>818220936.67</v>
      </c>
      <c r="P7" s="121">
        <v>784408230.06</v>
      </c>
      <c r="R7" s="81"/>
    </row>
    <row r="8" spans="1:16" s="4" customFormat="1" ht="26.25">
      <c r="A8" s="28">
        <v>2</v>
      </c>
      <c r="B8" s="43" t="s">
        <v>278</v>
      </c>
      <c r="C8" s="30" t="s">
        <v>231</v>
      </c>
      <c r="D8" s="73" t="s">
        <v>595</v>
      </c>
      <c r="E8" s="73" t="s">
        <v>591</v>
      </c>
      <c r="F8" s="30" t="s">
        <v>592</v>
      </c>
      <c r="G8" s="31">
        <v>110001150</v>
      </c>
      <c r="H8" s="32">
        <v>7</v>
      </c>
      <c r="I8" s="33">
        <f t="shared" si="0"/>
        <v>20</v>
      </c>
      <c r="J8" s="33">
        <v>240</v>
      </c>
      <c r="K8" s="34">
        <v>1228531</v>
      </c>
      <c r="L8" s="35">
        <v>1100559</v>
      </c>
      <c r="M8" s="74">
        <f>958957.5+15000</f>
        <v>973957.5</v>
      </c>
      <c r="N8" s="36">
        <f t="shared" si="1"/>
        <v>2074516.5</v>
      </c>
      <c r="O8" s="70">
        <f>K8+M8</f>
        <v>2202488.5</v>
      </c>
      <c r="P8" s="121">
        <v>1813995.93</v>
      </c>
    </row>
    <row r="9" spans="1:16" s="4" customFormat="1" ht="26.25">
      <c r="A9" s="28">
        <v>3</v>
      </c>
      <c r="B9" s="43" t="s">
        <v>279</v>
      </c>
      <c r="C9" s="30" t="s">
        <v>232</v>
      </c>
      <c r="D9" s="73" t="s">
        <v>237</v>
      </c>
      <c r="E9" s="73" t="s">
        <v>238</v>
      </c>
      <c r="F9" s="30" t="s">
        <v>243</v>
      </c>
      <c r="G9" s="31">
        <v>114521122</v>
      </c>
      <c r="H9" s="32">
        <v>10</v>
      </c>
      <c r="I9" s="33">
        <f t="shared" si="0"/>
        <v>100</v>
      </c>
      <c r="J9" s="33">
        <v>1200</v>
      </c>
      <c r="K9" s="34">
        <v>756615</v>
      </c>
      <c r="L9" s="35">
        <v>740852.25</v>
      </c>
      <c r="M9" s="34"/>
      <c r="N9" s="36">
        <f t="shared" si="1"/>
        <v>740852.25</v>
      </c>
      <c r="O9" s="70">
        <f>K9+M9</f>
        <v>756615</v>
      </c>
      <c r="P9" s="121">
        <v>723828.48</v>
      </c>
    </row>
    <row r="10" spans="1:16" s="5" customFormat="1" ht="25.5">
      <c r="A10" s="28">
        <v>4</v>
      </c>
      <c r="B10" s="43" t="s">
        <v>280</v>
      </c>
      <c r="C10" s="30" t="s">
        <v>233</v>
      </c>
      <c r="D10" s="73" t="s">
        <v>237</v>
      </c>
      <c r="E10" s="73" t="s">
        <v>239</v>
      </c>
      <c r="F10" s="30" t="s">
        <v>244</v>
      </c>
      <c r="G10" s="29">
        <v>124527324</v>
      </c>
      <c r="H10" s="32">
        <v>10</v>
      </c>
      <c r="I10" s="33">
        <f t="shared" si="0"/>
        <v>100</v>
      </c>
      <c r="J10" s="33">
        <v>1200</v>
      </c>
      <c r="K10" s="34">
        <v>886425061.31</v>
      </c>
      <c r="L10" s="35">
        <v>867957872.56</v>
      </c>
      <c r="M10" s="34"/>
      <c r="N10" s="36">
        <f t="shared" si="1"/>
        <v>867957872.56</v>
      </c>
      <c r="O10" s="70">
        <f>K10+M10</f>
        <v>886425061.31</v>
      </c>
      <c r="P10" s="121">
        <v>848013308.71</v>
      </c>
    </row>
    <row r="11" spans="1:16" s="5" customFormat="1" ht="25.5">
      <c r="A11" s="28">
        <v>5</v>
      </c>
      <c r="B11" s="43" t="s">
        <v>281</v>
      </c>
      <c r="C11" s="30" t="s">
        <v>234</v>
      </c>
      <c r="D11" s="73" t="s">
        <v>588</v>
      </c>
      <c r="E11" s="73" t="s">
        <v>593</v>
      </c>
      <c r="F11" s="30" t="s">
        <v>594</v>
      </c>
      <c r="G11" s="29">
        <v>124527323</v>
      </c>
      <c r="H11" s="32">
        <v>10</v>
      </c>
      <c r="I11" s="33">
        <f t="shared" si="0"/>
        <v>100</v>
      </c>
      <c r="J11" s="33">
        <v>1200</v>
      </c>
      <c r="K11" s="34">
        <v>625409515.94</v>
      </c>
      <c r="L11" s="35">
        <v>612380150.94</v>
      </c>
      <c r="M11" s="75">
        <f>8964128.77+7500+15000</f>
        <v>8986628.77</v>
      </c>
      <c r="N11" s="36">
        <f t="shared" si="1"/>
        <v>621366779.71</v>
      </c>
      <c r="O11" s="70">
        <f>K11+M11</f>
        <v>634396144.71</v>
      </c>
      <c r="P11" s="121">
        <v>607088564.38</v>
      </c>
    </row>
    <row r="12" spans="1:16" s="5" customFormat="1" ht="25.5">
      <c r="A12" s="28">
        <v>6</v>
      </c>
      <c r="B12" s="43" t="s">
        <v>282</v>
      </c>
      <c r="C12" s="30" t="s">
        <v>235</v>
      </c>
      <c r="D12" s="73" t="s">
        <v>595</v>
      </c>
      <c r="E12" s="73" t="s">
        <v>599</v>
      </c>
      <c r="F12" s="30" t="s">
        <v>596</v>
      </c>
      <c r="G12" s="29">
        <v>124527323</v>
      </c>
      <c r="H12" s="32">
        <v>10</v>
      </c>
      <c r="I12" s="33">
        <f t="shared" si="0"/>
        <v>100</v>
      </c>
      <c r="J12" s="33">
        <v>1200</v>
      </c>
      <c r="K12" s="34">
        <v>151032573.69</v>
      </c>
      <c r="L12" s="35">
        <v>147886061.69</v>
      </c>
      <c r="M12" s="76">
        <f>16348556.26+15000</f>
        <v>16363556.26</v>
      </c>
      <c r="N12" s="36">
        <f t="shared" si="1"/>
        <v>164249617.95</v>
      </c>
      <c r="O12" s="70">
        <f>K12+M12</f>
        <v>167396129.95</v>
      </c>
      <c r="P12" s="121">
        <v>160475371.38</v>
      </c>
    </row>
    <row r="13" spans="1:16" s="5" customFormat="1" ht="25.5">
      <c r="A13" s="28">
        <v>7</v>
      </c>
      <c r="B13" s="43" t="s">
        <v>283</v>
      </c>
      <c r="C13" s="30" t="s">
        <v>547</v>
      </c>
      <c r="D13" s="73" t="s">
        <v>588</v>
      </c>
      <c r="E13" s="73" t="s">
        <v>600</v>
      </c>
      <c r="F13" s="30" t="s">
        <v>597</v>
      </c>
      <c r="G13" s="29">
        <v>124527323</v>
      </c>
      <c r="H13" s="32">
        <v>10</v>
      </c>
      <c r="I13" s="33">
        <f t="shared" si="0"/>
        <v>100</v>
      </c>
      <c r="J13" s="33">
        <v>1200</v>
      </c>
      <c r="K13" s="34">
        <v>483878386.4</v>
      </c>
      <c r="L13" s="35">
        <v>473797586.65</v>
      </c>
      <c r="M13" s="74">
        <f>212197282.76+15000+2315007.29</f>
        <v>214527290.04999998</v>
      </c>
      <c r="N13" s="36">
        <f t="shared" si="1"/>
        <v>688324876.6999999</v>
      </c>
      <c r="O13" s="70">
        <v>698201657.18</v>
      </c>
      <c r="P13" s="121">
        <v>672308718.64</v>
      </c>
    </row>
    <row r="14" spans="1:16" s="5" customFormat="1" ht="25.5">
      <c r="A14" s="28">
        <v>8</v>
      </c>
      <c r="B14" s="43" t="s">
        <v>261</v>
      </c>
      <c r="C14" s="30" t="s">
        <v>548</v>
      </c>
      <c r="D14" s="73" t="s">
        <v>237</v>
      </c>
      <c r="E14" s="73" t="s">
        <v>240</v>
      </c>
      <c r="F14" s="30" t="s">
        <v>245</v>
      </c>
      <c r="G14" s="29">
        <v>124527323</v>
      </c>
      <c r="H14" s="32">
        <v>10</v>
      </c>
      <c r="I14" s="33">
        <f t="shared" si="0"/>
        <v>100</v>
      </c>
      <c r="J14" s="33">
        <v>1200</v>
      </c>
      <c r="K14" s="34">
        <v>57420187</v>
      </c>
      <c r="L14" s="35">
        <v>56223933</v>
      </c>
      <c r="M14" s="34"/>
      <c r="N14" s="36">
        <f t="shared" si="1"/>
        <v>56223933</v>
      </c>
      <c r="O14" s="70">
        <f aca="true" t="shared" si="2" ref="O14:O31">K14+M14</f>
        <v>57420187</v>
      </c>
      <c r="P14" s="121">
        <v>54931978.68</v>
      </c>
    </row>
    <row r="15" spans="1:16" s="5" customFormat="1" ht="25.5">
      <c r="A15" s="28">
        <v>9</v>
      </c>
      <c r="B15" s="43" t="s">
        <v>259</v>
      </c>
      <c r="C15" s="30" t="s">
        <v>11</v>
      </c>
      <c r="D15" s="73" t="s">
        <v>588</v>
      </c>
      <c r="E15" s="73" t="s">
        <v>601</v>
      </c>
      <c r="F15" s="30" t="s">
        <v>598</v>
      </c>
      <c r="G15" s="29">
        <v>122811313</v>
      </c>
      <c r="H15" s="32">
        <v>9</v>
      </c>
      <c r="I15" s="33">
        <f t="shared" si="0"/>
        <v>30</v>
      </c>
      <c r="J15" s="33">
        <v>360</v>
      </c>
      <c r="K15" s="34">
        <v>663143.72</v>
      </c>
      <c r="L15" s="35">
        <v>617091.97</v>
      </c>
      <c r="M15" s="75">
        <f>112360+15000</f>
        <v>127360</v>
      </c>
      <c r="N15" s="36">
        <f t="shared" si="1"/>
        <v>744451.97</v>
      </c>
      <c r="O15" s="70">
        <f t="shared" si="2"/>
        <v>790503.72</v>
      </c>
      <c r="P15" s="121">
        <v>684451.49</v>
      </c>
    </row>
    <row r="16" spans="1:16" s="5" customFormat="1" ht="25.5">
      <c r="A16" s="28">
        <v>10</v>
      </c>
      <c r="B16" s="43" t="s">
        <v>260</v>
      </c>
      <c r="C16" s="30" t="s">
        <v>12</v>
      </c>
      <c r="D16" s="73" t="s">
        <v>595</v>
      </c>
      <c r="E16" s="73" t="s">
        <v>602</v>
      </c>
      <c r="F16" s="30" t="s">
        <v>603</v>
      </c>
      <c r="G16" s="29">
        <v>122811313</v>
      </c>
      <c r="H16" s="32">
        <v>9</v>
      </c>
      <c r="I16" s="33">
        <f t="shared" si="0"/>
        <v>30</v>
      </c>
      <c r="J16" s="33">
        <v>360</v>
      </c>
      <c r="K16" s="34">
        <v>986218.03</v>
      </c>
      <c r="L16" s="35">
        <v>917730.78</v>
      </c>
      <c r="M16" s="76">
        <f>116687.5+15000</f>
        <v>131687.5</v>
      </c>
      <c r="N16" s="36">
        <f t="shared" si="1"/>
        <v>1049418.28</v>
      </c>
      <c r="O16" s="70">
        <f t="shared" si="2"/>
        <v>1117905.53</v>
      </c>
      <c r="P16" s="121">
        <v>964838.35</v>
      </c>
    </row>
    <row r="17" spans="1:16" s="5" customFormat="1" ht="25.5">
      <c r="A17" s="28">
        <v>11</v>
      </c>
      <c r="B17" s="43" t="s">
        <v>254</v>
      </c>
      <c r="C17" s="30" t="s">
        <v>13</v>
      </c>
      <c r="D17" s="73" t="s">
        <v>595</v>
      </c>
      <c r="E17" s="73" t="s">
        <v>604</v>
      </c>
      <c r="F17" s="30" t="s">
        <v>605</v>
      </c>
      <c r="G17" s="29">
        <v>124527345</v>
      </c>
      <c r="H17" s="32">
        <v>10</v>
      </c>
      <c r="I17" s="33">
        <f t="shared" si="0"/>
        <v>100</v>
      </c>
      <c r="J17" s="33">
        <v>1200</v>
      </c>
      <c r="K17" s="34">
        <v>20810754.08</v>
      </c>
      <c r="L17" s="35">
        <v>20377196.58</v>
      </c>
      <c r="M17" s="76">
        <f>106171807.95+15000+7500+100000+100000</f>
        <v>106394307.95</v>
      </c>
      <c r="N17" s="36">
        <f t="shared" si="1"/>
        <v>126771504.53</v>
      </c>
      <c r="O17" s="70">
        <f t="shared" si="2"/>
        <v>127205062.03</v>
      </c>
      <c r="P17" s="121">
        <v>123858457.25</v>
      </c>
    </row>
    <row r="18" spans="1:16" s="5" customFormat="1" ht="25.5">
      <c r="A18" s="28">
        <v>12</v>
      </c>
      <c r="B18" s="43" t="s">
        <v>256</v>
      </c>
      <c r="C18" s="30" t="s">
        <v>14</v>
      </c>
      <c r="D18" s="73" t="s">
        <v>595</v>
      </c>
      <c r="E18" s="73" t="s">
        <v>606</v>
      </c>
      <c r="F18" s="30" t="s">
        <v>607</v>
      </c>
      <c r="G18" s="29">
        <v>124526371</v>
      </c>
      <c r="H18" s="32">
        <v>10</v>
      </c>
      <c r="I18" s="33">
        <f t="shared" si="0"/>
        <v>100</v>
      </c>
      <c r="J18" s="33">
        <v>1200</v>
      </c>
      <c r="K18" s="34">
        <v>16617463.26</v>
      </c>
      <c r="L18" s="35">
        <v>16271266.01</v>
      </c>
      <c r="M18" s="74">
        <f>6264893.6+15000</f>
        <v>6279893.6</v>
      </c>
      <c r="N18" s="36">
        <f t="shared" si="1"/>
        <v>22551159.61</v>
      </c>
      <c r="O18" s="70">
        <f t="shared" si="2"/>
        <v>22897356.86</v>
      </c>
      <c r="P18" s="121">
        <v>22032962.65</v>
      </c>
    </row>
    <row r="19" spans="1:16" s="5" customFormat="1" ht="25.5">
      <c r="A19" s="28">
        <v>13</v>
      </c>
      <c r="B19" s="43" t="s">
        <v>262</v>
      </c>
      <c r="C19" s="30" t="s">
        <v>15</v>
      </c>
      <c r="D19" s="73" t="s">
        <v>237</v>
      </c>
      <c r="E19" s="73" t="s">
        <v>241</v>
      </c>
      <c r="F19" s="30" t="s">
        <v>246</v>
      </c>
      <c r="G19" s="29">
        <v>124527316</v>
      </c>
      <c r="H19" s="32">
        <v>10</v>
      </c>
      <c r="I19" s="33">
        <f t="shared" si="0"/>
        <v>100</v>
      </c>
      <c r="J19" s="33">
        <v>1200</v>
      </c>
      <c r="K19" s="34">
        <v>4352691.48</v>
      </c>
      <c r="L19" s="35">
        <v>4262010.48</v>
      </c>
      <c r="M19" s="34"/>
      <c r="N19" s="36">
        <f t="shared" si="1"/>
        <v>4262010.48</v>
      </c>
      <c r="O19" s="70">
        <f t="shared" si="2"/>
        <v>4352691.48</v>
      </c>
      <c r="P19" s="121">
        <v>4164075</v>
      </c>
    </row>
    <row r="20" spans="1:16" s="5" customFormat="1" ht="25.5">
      <c r="A20" s="28">
        <v>14</v>
      </c>
      <c r="B20" s="43" t="s">
        <v>257</v>
      </c>
      <c r="C20" s="30" t="s">
        <v>236</v>
      </c>
      <c r="D20" s="73" t="s">
        <v>588</v>
      </c>
      <c r="E20" s="73" t="s">
        <v>608</v>
      </c>
      <c r="F20" s="30" t="s">
        <v>609</v>
      </c>
      <c r="G20" s="29">
        <v>124527316</v>
      </c>
      <c r="H20" s="32">
        <v>10</v>
      </c>
      <c r="I20" s="33">
        <f t="shared" si="0"/>
        <v>100</v>
      </c>
      <c r="J20" s="33">
        <v>1200</v>
      </c>
      <c r="K20" s="34">
        <v>4960037.5</v>
      </c>
      <c r="L20" s="35">
        <v>4856703.5</v>
      </c>
      <c r="M20" s="74">
        <f>2132435.41+15000</f>
        <v>2147435.41</v>
      </c>
      <c r="N20" s="36">
        <f t="shared" si="1"/>
        <v>7004138.91</v>
      </c>
      <c r="O20" s="70">
        <f t="shared" si="2"/>
        <v>7107472.91</v>
      </c>
      <c r="P20" s="121">
        <v>6843192.72</v>
      </c>
    </row>
    <row r="21" spans="1:16" s="5" customFormat="1" ht="25.5">
      <c r="A21" s="28">
        <v>15</v>
      </c>
      <c r="B21" s="43" t="s">
        <v>258</v>
      </c>
      <c r="C21" s="77" t="s">
        <v>16</v>
      </c>
      <c r="D21" s="73" t="s">
        <v>595</v>
      </c>
      <c r="E21" s="73" t="s">
        <v>610</v>
      </c>
      <c r="F21" s="30" t="s">
        <v>611</v>
      </c>
      <c r="G21" s="29">
        <v>124526371</v>
      </c>
      <c r="H21" s="32">
        <v>10</v>
      </c>
      <c r="I21" s="33">
        <f t="shared" si="0"/>
        <v>100</v>
      </c>
      <c r="J21" s="33">
        <v>1200</v>
      </c>
      <c r="K21" s="34">
        <v>3913920.5</v>
      </c>
      <c r="L21" s="35">
        <v>3832380.5</v>
      </c>
      <c r="M21" s="74">
        <f>13551016.55+15000+7500</f>
        <v>13573516.55</v>
      </c>
      <c r="N21" s="36">
        <f t="shared" si="1"/>
        <v>17405897.05</v>
      </c>
      <c r="O21" s="70">
        <f t="shared" si="2"/>
        <v>17487437.05</v>
      </c>
      <c r="P21" s="121">
        <v>17005931.74</v>
      </c>
    </row>
    <row r="22" spans="1:16" s="5" customFormat="1" ht="25.5">
      <c r="A22" s="28">
        <v>16</v>
      </c>
      <c r="B22" s="43" t="s">
        <v>255</v>
      </c>
      <c r="C22" s="30" t="s">
        <v>17</v>
      </c>
      <c r="D22" s="73" t="s">
        <v>237</v>
      </c>
      <c r="E22" s="73" t="s">
        <v>242</v>
      </c>
      <c r="F22" s="30" t="s">
        <v>247</v>
      </c>
      <c r="G22" s="29">
        <v>124527345</v>
      </c>
      <c r="H22" s="32">
        <v>10</v>
      </c>
      <c r="I22" s="33">
        <f t="shared" si="0"/>
        <v>100</v>
      </c>
      <c r="J22" s="33">
        <v>1200</v>
      </c>
      <c r="K22" s="34">
        <v>330410</v>
      </c>
      <c r="L22" s="35">
        <v>323526.5</v>
      </c>
      <c r="M22" s="34"/>
      <c r="N22" s="36">
        <f t="shared" si="1"/>
        <v>323526.5</v>
      </c>
      <c r="O22" s="70">
        <f t="shared" si="2"/>
        <v>330410</v>
      </c>
      <c r="P22" s="121">
        <v>316092.32</v>
      </c>
    </row>
    <row r="23" spans="1:16" s="5" customFormat="1" ht="25.5">
      <c r="A23" s="28">
        <v>17</v>
      </c>
      <c r="B23" s="43" t="s">
        <v>284</v>
      </c>
      <c r="C23" s="78" t="s">
        <v>220</v>
      </c>
      <c r="D23" s="73" t="s">
        <v>588</v>
      </c>
      <c r="E23" s="73" t="s">
        <v>612</v>
      </c>
      <c r="F23" s="30" t="s">
        <v>613</v>
      </c>
      <c r="G23" s="29">
        <v>122811251</v>
      </c>
      <c r="H23" s="32">
        <v>10</v>
      </c>
      <c r="I23" s="33">
        <f t="shared" si="0"/>
        <v>30.083333333333332</v>
      </c>
      <c r="J23" s="33">
        <v>361</v>
      </c>
      <c r="K23" s="34"/>
      <c r="L23" s="34"/>
      <c r="M23" s="74">
        <f>85135853.64+15000</f>
        <v>85150853.64</v>
      </c>
      <c r="N23" s="36">
        <f aca="true" t="shared" si="3" ref="N23:N31">K23+M23</f>
        <v>85150853.64</v>
      </c>
      <c r="O23" s="70">
        <f t="shared" si="2"/>
        <v>85150853.64</v>
      </c>
      <c r="P23" s="121">
        <v>78782230.26</v>
      </c>
    </row>
    <row r="24" spans="1:16" s="5" customFormat="1" ht="25.5">
      <c r="A24" s="28">
        <v>18</v>
      </c>
      <c r="B24" s="43" t="s">
        <v>285</v>
      </c>
      <c r="C24" s="78" t="s">
        <v>18</v>
      </c>
      <c r="D24" s="73" t="s">
        <v>588</v>
      </c>
      <c r="E24" s="73" t="s">
        <v>614</v>
      </c>
      <c r="F24" s="30" t="s">
        <v>615</v>
      </c>
      <c r="G24" s="29">
        <v>124521125</v>
      </c>
      <c r="H24" s="32">
        <v>6</v>
      </c>
      <c r="I24" s="33">
        <f t="shared" si="0"/>
        <v>15.083333333333334</v>
      </c>
      <c r="J24" s="33">
        <v>181</v>
      </c>
      <c r="K24" s="34"/>
      <c r="L24" s="34"/>
      <c r="M24" s="74">
        <f>8466263.41+15000</f>
        <v>8481263.41</v>
      </c>
      <c r="N24" s="36">
        <f t="shared" si="3"/>
        <v>8481263.41</v>
      </c>
      <c r="O24" s="70">
        <f t="shared" si="2"/>
        <v>8481263.41</v>
      </c>
      <c r="P24" s="121">
        <v>7216102.54</v>
      </c>
    </row>
    <row r="25" spans="1:16" s="7" customFormat="1" ht="26.25">
      <c r="A25" s="28">
        <v>19</v>
      </c>
      <c r="B25" s="43" t="s">
        <v>288</v>
      </c>
      <c r="C25" s="78" t="s">
        <v>19</v>
      </c>
      <c r="D25" s="73" t="s">
        <v>588</v>
      </c>
      <c r="E25" s="73" t="s">
        <v>616</v>
      </c>
      <c r="F25" s="30" t="s">
        <v>617</v>
      </c>
      <c r="G25" s="29">
        <v>110001160</v>
      </c>
      <c r="H25" s="32">
        <v>9</v>
      </c>
      <c r="I25" s="33">
        <f t="shared" si="0"/>
        <v>25.083333333333332</v>
      </c>
      <c r="J25" s="33">
        <v>301</v>
      </c>
      <c r="K25" s="34"/>
      <c r="L25" s="34"/>
      <c r="M25" s="76">
        <f>6383545.19+15000</f>
        <v>6398545.19</v>
      </c>
      <c r="N25" s="36">
        <f t="shared" si="3"/>
        <v>6398545.19</v>
      </c>
      <c r="O25" s="70">
        <f t="shared" si="2"/>
        <v>6398545.19</v>
      </c>
      <c r="P25" s="121">
        <v>5824589.18</v>
      </c>
    </row>
    <row r="26" spans="1:16" s="5" customFormat="1" ht="25.5">
      <c r="A26" s="28">
        <v>20</v>
      </c>
      <c r="B26" s="43" t="s">
        <v>289</v>
      </c>
      <c r="C26" s="78" t="s">
        <v>20</v>
      </c>
      <c r="D26" s="73" t="s">
        <v>588</v>
      </c>
      <c r="E26" s="73" t="s">
        <v>618</v>
      </c>
      <c r="F26" s="30" t="s">
        <v>619</v>
      </c>
      <c r="G26" s="29">
        <v>124540031</v>
      </c>
      <c r="H26" s="32">
        <v>4</v>
      </c>
      <c r="I26" s="32">
        <f t="shared" si="0"/>
        <v>30.083333333333332</v>
      </c>
      <c r="J26" s="32">
        <v>361</v>
      </c>
      <c r="K26" s="34"/>
      <c r="L26" s="34"/>
      <c r="M26" s="76">
        <f>22630137.66+15000</f>
        <v>22645137.66</v>
      </c>
      <c r="N26" s="36">
        <f t="shared" si="3"/>
        <v>22645137.66</v>
      </c>
      <c r="O26" s="70">
        <f t="shared" si="2"/>
        <v>22645137.66</v>
      </c>
      <c r="P26" s="121">
        <v>20951457.09</v>
      </c>
    </row>
    <row r="27" spans="1:16" s="5" customFormat="1" ht="25.5">
      <c r="A27" s="28">
        <v>21</v>
      </c>
      <c r="B27" s="43" t="s">
        <v>286</v>
      </c>
      <c r="C27" s="78" t="s">
        <v>585</v>
      </c>
      <c r="D27" s="73" t="s">
        <v>588</v>
      </c>
      <c r="E27" s="73" t="s">
        <v>620</v>
      </c>
      <c r="F27" s="30" t="s">
        <v>621</v>
      </c>
      <c r="G27" s="29">
        <v>124521125</v>
      </c>
      <c r="H27" s="32" t="s">
        <v>21</v>
      </c>
      <c r="I27" s="32">
        <f t="shared" si="0"/>
        <v>15.083333333333334</v>
      </c>
      <c r="J27" s="32">
        <v>181</v>
      </c>
      <c r="K27" s="34"/>
      <c r="L27" s="34"/>
      <c r="M27" s="76">
        <f>890991.65+15000</f>
        <v>905991.65</v>
      </c>
      <c r="N27" s="36">
        <f t="shared" si="3"/>
        <v>905991.65</v>
      </c>
      <c r="O27" s="70">
        <f t="shared" si="2"/>
        <v>905991.65</v>
      </c>
      <c r="P27" s="121">
        <v>770843.69</v>
      </c>
    </row>
    <row r="28" spans="1:16" s="5" customFormat="1" ht="25.5">
      <c r="A28" s="28">
        <v>22</v>
      </c>
      <c r="B28" s="43" t="s">
        <v>287</v>
      </c>
      <c r="C28" s="78" t="s">
        <v>586</v>
      </c>
      <c r="D28" s="73" t="s">
        <v>588</v>
      </c>
      <c r="E28" s="73" t="s">
        <v>622</v>
      </c>
      <c r="F28" s="30" t="s">
        <v>623</v>
      </c>
      <c r="G28" s="29">
        <v>124527341</v>
      </c>
      <c r="H28" s="32">
        <v>10</v>
      </c>
      <c r="I28" s="32">
        <f t="shared" si="0"/>
        <v>30.083333333333332</v>
      </c>
      <c r="J28" s="32">
        <v>361</v>
      </c>
      <c r="K28" s="34"/>
      <c r="L28" s="34"/>
      <c r="M28" s="76">
        <f>30841.23+15000</f>
        <v>45841.229999999996</v>
      </c>
      <c r="N28" s="36">
        <f t="shared" si="3"/>
        <v>45841.229999999996</v>
      </c>
      <c r="O28" s="70">
        <f t="shared" si="2"/>
        <v>45841.229999999996</v>
      </c>
      <c r="P28" s="121">
        <v>42412.77</v>
      </c>
    </row>
    <row r="29" spans="1:16" s="5" customFormat="1" ht="25.5">
      <c r="A29" s="28">
        <v>23</v>
      </c>
      <c r="B29" s="43" t="s">
        <v>290</v>
      </c>
      <c r="C29" s="78" t="s">
        <v>587</v>
      </c>
      <c r="D29" s="73" t="s">
        <v>588</v>
      </c>
      <c r="E29" s="73" t="s">
        <v>624</v>
      </c>
      <c r="F29" s="30" t="s">
        <v>625</v>
      </c>
      <c r="G29" s="29">
        <v>124527351</v>
      </c>
      <c r="H29" s="32">
        <v>10</v>
      </c>
      <c r="I29" s="32">
        <f t="shared" si="0"/>
        <v>15.083333333333334</v>
      </c>
      <c r="J29" s="32">
        <v>181</v>
      </c>
      <c r="K29" s="34"/>
      <c r="L29" s="34"/>
      <c r="M29" s="76">
        <f>158424.45+15000</f>
        <v>173424.45</v>
      </c>
      <c r="N29" s="36">
        <f t="shared" si="3"/>
        <v>173424.45</v>
      </c>
      <c r="O29" s="70">
        <f t="shared" si="2"/>
        <v>173424.45</v>
      </c>
      <c r="P29" s="121">
        <v>147554.4</v>
      </c>
    </row>
    <row r="30" spans="1:16" s="5" customFormat="1" ht="25.5">
      <c r="A30" s="28">
        <v>24</v>
      </c>
      <c r="B30" s="43" t="s">
        <v>291</v>
      </c>
      <c r="C30" s="78" t="s">
        <v>22</v>
      </c>
      <c r="D30" s="73" t="s">
        <v>588</v>
      </c>
      <c r="E30" s="73" t="s">
        <v>626</v>
      </c>
      <c r="F30" s="30" t="s">
        <v>627</v>
      </c>
      <c r="G30" s="29">
        <v>124526551</v>
      </c>
      <c r="H30" s="43" t="s">
        <v>21</v>
      </c>
      <c r="I30" s="33">
        <f t="shared" si="0"/>
        <v>10.083333333333334</v>
      </c>
      <c r="J30" s="33">
        <v>121</v>
      </c>
      <c r="K30" s="34"/>
      <c r="L30" s="34"/>
      <c r="M30" s="76">
        <f>184731564.8+15000</f>
        <v>184746564.8</v>
      </c>
      <c r="N30" s="36">
        <f t="shared" si="3"/>
        <v>184746564.8</v>
      </c>
      <c r="O30" s="70">
        <f t="shared" si="2"/>
        <v>184746564.8</v>
      </c>
      <c r="P30" s="121">
        <v>143522124.83</v>
      </c>
    </row>
    <row r="31" spans="1:16" s="5" customFormat="1" ht="25.5">
      <c r="A31" s="28">
        <v>25</v>
      </c>
      <c r="B31" s="43" t="s">
        <v>292</v>
      </c>
      <c r="C31" s="78" t="s">
        <v>23</v>
      </c>
      <c r="D31" s="73" t="s">
        <v>588</v>
      </c>
      <c r="E31" s="73" t="s">
        <v>628</v>
      </c>
      <c r="F31" s="30" t="s">
        <v>629</v>
      </c>
      <c r="G31" s="29">
        <v>124526371</v>
      </c>
      <c r="H31" s="32">
        <v>10</v>
      </c>
      <c r="I31" s="33">
        <f>J31/12</f>
        <v>30.083333333333332</v>
      </c>
      <c r="J31" s="33">
        <v>361</v>
      </c>
      <c r="K31" s="34"/>
      <c r="L31" s="34"/>
      <c r="M31" s="74">
        <f>3742573.75+15000</f>
        <v>3757573.75</v>
      </c>
      <c r="N31" s="36">
        <f t="shared" si="3"/>
        <v>3757573.75</v>
      </c>
      <c r="O31" s="70">
        <f t="shared" si="2"/>
        <v>3757573.75</v>
      </c>
      <c r="P31" s="121">
        <v>3476536.42</v>
      </c>
    </row>
    <row r="32" spans="1:16" s="5" customFormat="1" ht="25.5">
      <c r="A32" s="28">
        <v>26</v>
      </c>
      <c r="B32" s="43" t="s">
        <v>549</v>
      </c>
      <c r="C32" s="78" t="s">
        <v>552</v>
      </c>
      <c r="D32" s="29" t="s">
        <v>641</v>
      </c>
      <c r="E32" s="29" t="s">
        <v>642</v>
      </c>
      <c r="F32" s="30" t="s">
        <v>645</v>
      </c>
      <c r="G32" s="29">
        <v>124521125</v>
      </c>
      <c r="H32" s="32">
        <v>6</v>
      </c>
      <c r="I32" s="33">
        <v>15</v>
      </c>
      <c r="J32" s="33">
        <v>181</v>
      </c>
      <c r="K32" s="34"/>
      <c r="L32" s="34"/>
      <c r="M32" s="74"/>
      <c r="N32" s="36"/>
      <c r="O32" s="70">
        <v>1032338.3</v>
      </c>
      <c r="P32" s="121">
        <v>878342.99</v>
      </c>
    </row>
    <row r="33" spans="1:20" s="5" customFormat="1" ht="25.5">
      <c r="A33" s="28">
        <v>27</v>
      </c>
      <c r="B33" s="43" t="s">
        <v>550</v>
      </c>
      <c r="C33" s="78" t="s">
        <v>553</v>
      </c>
      <c r="D33" s="29" t="s">
        <v>641</v>
      </c>
      <c r="E33" s="29" t="s">
        <v>643</v>
      </c>
      <c r="F33" s="30" t="s">
        <v>646</v>
      </c>
      <c r="G33" s="29">
        <v>124521125</v>
      </c>
      <c r="H33" s="32">
        <v>6</v>
      </c>
      <c r="I33" s="33">
        <v>15</v>
      </c>
      <c r="J33" s="33">
        <v>181</v>
      </c>
      <c r="K33" s="34"/>
      <c r="L33" s="34"/>
      <c r="M33" s="74"/>
      <c r="N33" s="36"/>
      <c r="O33" s="70">
        <v>431188.57</v>
      </c>
      <c r="P33" s="121">
        <v>366867.55</v>
      </c>
      <c r="T33" s="5" t="s">
        <v>251</v>
      </c>
    </row>
    <row r="34" spans="1:16" s="5" customFormat="1" ht="25.5">
      <c r="A34" s="28">
        <v>28</v>
      </c>
      <c r="B34" s="43" t="s">
        <v>551</v>
      </c>
      <c r="C34" s="78" t="s">
        <v>554</v>
      </c>
      <c r="D34" s="29" t="s">
        <v>641</v>
      </c>
      <c r="E34" s="29" t="s">
        <v>644</v>
      </c>
      <c r="F34" s="30" t="s">
        <v>647</v>
      </c>
      <c r="G34" s="29">
        <v>124527341</v>
      </c>
      <c r="H34" s="32">
        <v>10</v>
      </c>
      <c r="I34" s="33">
        <v>25</v>
      </c>
      <c r="J34" s="33">
        <v>301</v>
      </c>
      <c r="K34" s="34"/>
      <c r="L34" s="34"/>
      <c r="M34" s="74"/>
      <c r="N34" s="36"/>
      <c r="O34" s="70">
        <v>204019.27</v>
      </c>
      <c r="P34" s="121">
        <v>185718.67</v>
      </c>
    </row>
    <row r="35" spans="1:16" s="93" customFormat="1" ht="15">
      <c r="A35" s="28">
        <v>29</v>
      </c>
      <c r="B35" s="84" t="s">
        <v>649</v>
      </c>
      <c r="C35" s="119" t="s">
        <v>650</v>
      </c>
      <c r="D35" s="120"/>
      <c r="F35" s="80"/>
      <c r="G35" s="86">
        <v>143115202</v>
      </c>
      <c r="H35" s="97" t="s">
        <v>33</v>
      </c>
      <c r="I35" s="88">
        <f>J35/12</f>
        <v>20.00001168831928</v>
      </c>
      <c r="J35" s="88">
        <v>240.00014025983137</v>
      </c>
      <c r="K35" s="89"/>
      <c r="L35" s="96"/>
      <c r="M35" s="89"/>
      <c r="N35" s="91"/>
      <c r="O35" s="122">
        <v>7002398.31</v>
      </c>
      <c r="P35" s="92">
        <v>0</v>
      </c>
    </row>
    <row r="36" spans="1:16" s="5" customFormat="1" ht="15" customHeight="1">
      <c r="A36" s="107" t="s">
        <v>24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9"/>
    </row>
    <row r="37" spans="1:16" s="5" customFormat="1" ht="18.75" customHeight="1">
      <c r="A37" s="28">
        <v>1</v>
      </c>
      <c r="B37" s="43" t="s">
        <v>293</v>
      </c>
      <c r="C37" s="71" t="s">
        <v>25</v>
      </c>
      <c r="D37" s="71"/>
      <c r="E37" s="71"/>
      <c r="F37" s="71"/>
      <c r="G37" s="37">
        <v>142911140</v>
      </c>
      <c r="H37" s="38">
        <v>9</v>
      </c>
      <c r="I37" s="33">
        <f aca="true" t="shared" si="4" ref="I37:I100">J37/12</f>
        <v>29.999999997144915</v>
      </c>
      <c r="J37" s="33">
        <v>359.999999965739</v>
      </c>
      <c r="K37" s="34">
        <v>105076803.59</v>
      </c>
      <c r="L37" s="35">
        <v>97779803.34</v>
      </c>
      <c r="M37" s="39">
        <v>6623466.98</v>
      </c>
      <c r="N37" s="36">
        <f aca="true" t="shared" si="5" ref="N37:N68">L37+M37</f>
        <v>104403270.32000001</v>
      </c>
      <c r="O37" s="70">
        <f aca="true" t="shared" si="6" ref="O37:O75">K37+M37</f>
        <v>111700270.57000001</v>
      </c>
      <c r="P37" s="121">
        <v>95988678.47</v>
      </c>
    </row>
    <row r="38" spans="1:16" s="5" customFormat="1" ht="18.75" customHeight="1">
      <c r="A38" s="28">
        <v>2</v>
      </c>
      <c r="B38" s="43" t="s">
        <v>294</v>
      </c>
      <c r="C38" s="72" t="s">
        <v>26</v>
      </c>
      <c r="D38" s="72"/>
      <c r="E38" s="72"/>
      <c r="F38" s="72"/>
      <c r="G38" s="37">
        <v>142813205</v>
      </c>
      <c r="H38" s="38" t="s">
        <v>21</v>
      </c>
      <c r="I38" s="33">
        <f t="shared" si="4"/>
        <v>14.999997223297902</v>
      </c>
      <c r="J38" s="33">
        <v>179.9999666795748</v>
      </c>
      <c r="K38" s="34">
        <v>4429714.58</v>
      </c>
      <c r="L38" s="35">
        <v>3814476.33</v>
      </c>
      <c r="M38" s="39">
        <v>15756</v>
      </c>
      <c r="N38" s="36">
        <f t="shared" si="5"/>
        <v>3830232.33</v>
      </c>
      <c r="O38" s="70">
        <f t="shared" si="6"/>
        <v>4445470.58</v>
      </c>
      <c r="P38" s="121">
        <v>3163030.47</v>
      </c>
    </row>
    <row r="39" spans="1:16" s="5" customFormat="1" ht="18.75" customHeight="1">
      <c r="A39" s="28">
        <v>3</v>
      </c>
      <c r="B39" s="43" t="s">
        <v>295</v>
      </c>
      <c r="C39" s="40" t="s">
        <v>27</v>
      </c>
      <c r="D39" s="40"/>
      <c r="E39" s="40"/>
      <c r="F39" s="40"/>
      <c r="G39" s="37">
        <v>142813205</v>
      </c>
      <c r="H39" s="38" t="s">
        <v>21</v>
      </c>
      <c r="I39" s="33">
        <f t="shared" si="4"/>
        <v>15.000001240202172</v>
      </c>
      <c r="J39" s="33">
        <v>180.00001488242606</v>
      </c>
      <c r="K39" s="34">
        <v>9796790.61</v>
      </c>
      <c r="L39" s="35">
        <v>8436125.36</v>
      </c>
      <c r="M39" s="34"/>
      <c r="N39" s="36">
        <f t="shared" si="5"/>
        <v>8436125.36</v>
      </c>
      <c r="O39" s="70">
        <f t="shared" si="6"/>
        <v>9796790.61</v>
      </c>
      <c r="P39" s="121">
        <v>6966606.89</v>
      </c>
    </row>
    <row r="40" spans="1:16" ht="15.75" customHeight="1">
      <c r="A40" s="28">
        <v>4</v>
      </c>
      <c r="B40" s="43" t="s">
        <v>296</v>
      </c>
      <c r="C40" s="42" t="s">
        <v>28</v>
      </c>
      <c r="D40" s="42"/>
      <c r="E40" s="42"/>
      <c r="F40" s="42"/>
      <c r="G40" s="29">
        <v>143120186</v>
      </c>
      <c r="H40" s="43" t="s">
        <v>21</v>
      </c>
      <c r="I40" s="33">
        <f t="shared" si="4"/>
        <v>15.0000095667231</v>
      </c>
      <c r="J40" s="33">
        <v>180.0001148006772</v>
      </c>
      <c r="K40" s="34">
        <v>1066196.48</v>
      </c>
      <c r="L40" s="35">
        <v>918113.73</v>
      </c>
      <c r="M40" s="34"/>
      <c r="N40" s="36">
        <f t="shared" si="5"/>
        <v>918113.73</v>
      </c>
      <c r="O40" s="70">
        <f t="shared" si="6"/>
        <v>1066196.48</v>
      </c>
      <c r="P40" s="121">
        <v>758184.36</v>
      </c>
    </row>
    <row r="41" spans="1:16" s="7" customFormat="1" ht="15">
      <c r="A41" s="28">
        <v>5</v>
      </c>
      <c r="B41" s="43" t="s">
        <v>297</v>
      </c>
      <c r="C41" s="44" t="s">
        <v>29</v>
      </c>
      <c r="D41" s="44"/>
      <c r="E41" s="44"/>
      <c r="F41" s="44"/>
      <c r="G41" s="29">
        <v>143120186</v>
      </c>
      <c r="H41" s="43" t="s">
        <v>21</v>
      </c>
      <c r="I41" s="33">
        <f t="shared" si="4"/>
        <v>14.999999652135678</v>
      </c>
      <c r="J41" s="33">
        <v>179.99999582562813</v>
      </c>
      <c r="K41" s="34">
        <v>9486456.92</v>
      </c>
      <c r="L41" s="35">
        <v>8168893.42</v>
      </c>
      <c r="M41" s="34"/>
      <c r="N41" s="36">
        <f t="shared" si="5"/>
        <v>8168893.42</v>
      </c>
      <c r="O41" s="70">
        <f t="shared" si="6"/>
        <v>9486456.92</v>
      </c>
      <c r="P41" s="121">
        <v>6745924.84</v>
      </c>
    </row>
    <row r="42" spans="1:16" s="7" customFormat="1" ht="25.5">
      <c r="A42" s="28">
        <v>6</v>
      </c>
      <c r="B42" s="43" t="s">
        <v>451</v>
      </c>
      <c r="C42" s="45" t="s">
        <v>30</v>
      </c>
      <c r="D42" s="45"/>
      <c r="E42" s="45"/>
      <c r="F42" s="45"/>
      <c r="G42" s="37">
        <v>143114220</v>
      </c>
      <c r="H42" s="38">
        <v>9</v>
      </c>
      <c r="I42" s="33">
        <f t="shared" si="4"/>
        <v>29.999999855757327</v>
      </c>
      <c r="J42" s="33">
        <v>359.99999826908794</v>
      </c>
      <c r="K42" s="34">
        <v>166386271.6</v>
      </c>
      <c r="L42" s="35">
        <v>154831669.35</v>
      </c>
      <c r="M42" s="39">
        <v>279850.56</v>
      </c>
      <c r="N42" s="36">
        <f t="shared" si="5"/>
        <v>155111519.91</v>
      </c>
      <c r="O42" s="70">
        <f t="shared" si="6"/>
        <v>166666122.16</v>
      </c>
      <c r="P42" s="121">
        <v>142609994.49</v>
      </c>
    </row>
    <row r="43" spans="1:16" s="7" customFormat="1" ht="15">
      <c r="A43" s="28">
        <v>7</v>
      </c>
      <c r="B43" s="43" t="s">
        <v>452</v>
      </c>
      <c r="C43" s="45" t="s">
        <v>31</v>
      </c>
      <c r="D43" s="45"/>
      <c r="E43" s="45"/>
      <c r="F43" s="45"/>
      <c r="G43" s="37">
        <v>143114300</v>
      </c>
      <c r="H43" s="38">
        <v>9</v>
      </c>
      <c r="I43" s="33">
        <f t="shared" si="4"/>
        <v>29.99999928881567</v>
      </c>
      <c r="J43" s="33">
        <v>359.999991465788</v>
      </c>
      <c r="K43" s="34">
        <v>9702125.77</v>
      </c>
      <c r="L43" s="35">
        <v>9028367.02</v>
      </c>
      <c r="M43" s="39"/>
      <c r="N43" s="36">
        <f t="shared" si="5"/>
        <v>9028367.02</v>
      </c>
      <c r="O43" s="70">
        <f t="shared" si="6"/>
        <v>9702125.77</v>
      </c>
      <c r="P43" s="121">
        <v>8300707.57</v>
      </c>
    </row>
    <row r="44" spans="1:16" s="7" customFormat="1" ht="15">
      <c r="A44" s="28">
        <v>8</v>
      </c>
      <c r="B44" s="43" t="s">
        <v>422</v>
      </c>
      <c r="C44" s="40" t="s">
        <v>32</v>
      </c>
      <c r="D44" s="40"/>
      <c r="E44" s="40"/>
      <c r="F44" s="40"/>
      <c r="G44" s="37">
        <v>143115170</v>
      </c>
      <c r="H44" s="38" t="s">
        <v>33</v>
      </c>
      <c r="I44" s="33">
        <f t="shared" si="4"/>
        <v>19.999999181336367</v>
      </c>
      <c r="J44" s="33">
        <v>239.99999017603642</v>
      </c>
      <c r="K44" s="34">
        <v>21254149.53</v>
      </c>
      <c r="L44" s="35">
        <v>19040175.53</v>
      </c>
      <c r="M44" s="39"/>
      <c r="N44" s="36">
        <f t="shared" si="5"/>
        <v>19040175.53</v>
      </c>
      <c r="O44" s="70">
        <f t="shared" si="6"/>
        <v>21254149.53</v>
      </c>
      <c r="P44" s="121">
        <v>16649083.61</v>
      </c>
    </row>
    <row r="45" spans="1:16" s="7" customFormat="1" ht="15">
      <c r="A45" s="28">
        <v>9</v>
      </c>
      <c r="B45" s="43" t="s">
        <v>351</v>
      </c>
      <c r="C45" s="30" t="s">
        <v>34</v>
      </c>
      <c r="D45" s="30"/>
      <c r="E45" s="30"/>
      <c r="F45" s="30"/>
      <c r="G45" s="31">
        <v>142911010</v>
      </c>
      <c r="H45" s="31">
        <v>5</v>
      </c>
      <c r="I45" s="33">
        <f t="shared" si="4"/>
        <v>10</v>
      </c>
      <c r="J45" s="33">
        <v>120</v>
      </c>
      <c r="K45" s="34">
        <v>3307010.5</v>
      </c>
      <c r="L45" s="35">
        <v>2755842.1</v>
      </c>
      <c r="M45" s="39"/>
      <c r="N45" s="36">
        <f t="shared" si="5"/>
        <v>2755842.1</v>
      </c>
      <c r="O45" s="70">
        <f t="shared" si="6"/>
        <v>3307010.5</v>
      </c>
      <c r="P45" s="121">
        <v>2011764.76</v>
      </c>
    </row>
    <row r="46" spans="1:16" s="7" customFormat="1" ht="26.25">
      <c r="A46" s="28">
        <v>10</v>
      </c>
      <c r="B46" s="43" t="s">
        <v>463</v>
      </c>
      <c r="C46" s="40" t="s">
        <v>35</v>
      </c>
      <c r="D46" s="40"/>
      <c r="E46" s="40"/>
      <c r="F46" s="40"/>
      <c r="G46" s="37">
        <v>143120103</v>
      </c>
      <c r="H46" s="37">
        <v>7</v>
      </c>
      <c r="I46" s="33">
        <f t="shared" si="4"/>
        <v>20.0000000592685</v>
      </c>
      <c r="J46" s="33">
        <v>240.00000071122201</v>
      </c>
      <c r="K46" s="34">
        <v>6748944.02</v>
      </c>
      <c r="L46" s="35">
        <v>6045929.02</v>
      </c>
      <c r="M46" s="39">
        <v>215762.71</v>
      </c>
      <c r="N46" s="36">
        <f t="shared" si="5"/>
        <v>6261691.7299999995</v>
      </c>
      <c r="O46" s="70">
        <f t="shared" si="6"/>
        <v>6964706.7299999995</v>
      </c>
      <c r="P46" s="121">
        <v>5475339.68</v>
      </c>
    </row>
    <row r="47" spans="1:19" s="7" customFormat="1" ht="26.25">
      <c r="A47" s="28">
        <v>11</v>
      </c>
      <c r="B47" s="43" t="s">
        <v>464</v>
      </c>
      <c r="C47" s="40" t="s">
        <v>36</v>
      </c>
      <c r="D47" s="40"/>
      <c r="E47" s="40"/>
      <c r="F47" s="40"/>
      <c r="G47" s="37">
        <v>143120103</v>
      </c>
      <c r="H47" s="37">
        <v>7</v>
      </c>
      <c r="I47" s="33">
        <f t="shared" si="4"/>
        <v>19.999996470795836</v>
      </c>
      <c r="J47" s="33">
        <v>239.99995764955003</v>
      </c>
      <c r="K47" s="34">
        <v>6687058.82</v>
      </c>
      <c r="L47" s="35">
        <v>5990490.07</v>
      </c>
      <c r="M47" s="39">
        <v>215762.71</v>
      </c>
      <c r="N47" s="36">
        <f t="shared" si="5"/>
        <v>6206252.78</v>
      </c>
      <c r="O47" s="70">
        <f t="shared" si="6"/>
        <v>6902821.53</v>
      </c>
      <c r="P47" s="121">
        <v>5426862.95</v>
      </c>
      <c r="S47" s="7" t="s">
        <v>251</v>
      </c>
    </row>
    <row r="48" spans="1:16" s="7" customFormat="1" ht="26.25">
      <c r="A48" s="28">
        <v>12</v>
      </c>
      <c r="B48" s="43" t="s">
        <v>465</v>
      </c>
      <c r="C48" s="40" t="s">
        <v>37</v>
      </c>
      <c r="D48" s="40"/>
      <c r="E48" s="40"/>
      <c r="F48" s="40"/>
      <c r="G48" s="37">
        <v>143120103</v>
      </c>
      <c r="H48" s="38" t="s">
        <v>33</v>
      </c>
      <c r="I48" s="33">
        <f t="shared" si="4"/>
        <v>20.000000268872906</v>
      </c>
      <c r="J48" s="33">
        <v>240.00000322647486</v>
      </c>
      <c r="K48" s="34">
        <v>6694612.89</v>
      </c>
      <c r="L48" s="35">
        <v>5997257.39</v>
      </c>
      <c r="M48" s="39">
        <v>215762.72</v>
      </c>
      <c r="N48" s="36">
        <f t="shared" si="5"/>
        <v>6213020.109999999</v>
      </c>
      <c r="O48" s="70">
        <f t="shared" si="6"/>
        <v>6910375.609999999</v>
      </c>
      <c r="P48" s="121">
        <v>5432780.32</v>
      </c>
    </row>
    <row r="49" spans="1:46" s="7" customFormat="1" ht="15">
      <c r="A49" s="28">
        <v>13</v>
      </c>
      <c r="B49" s="43" t="s">
        <v>439</v>
      </c>
      <c r="C49" s="46" t="s">
        <v>38</v>
      </c>
      <c r="D49" s="46"/>
      <c r="E49" s="46"/>
      <c r="F49" s="46"/>
      <c r="G49" s="37">
        <v>143120113</v>
      </c>
      <c r="H49" s="38" t="s">
        <v>33</v>
      </c>
      <c r="I49" s="33">
        <f t="shared" si="4"/>
        <v>19.99997365141045</v>
      </c>
      <c r="J49" s="33">
        <v>239.9996838169254</v>
      </c>
      <c r="K49" s="34">
        <v>523746.51</v>
      </c>
      <c r="L49" s="35">
        <v>469189.51</v>
      </c>
      <c r="M49" s="34"/>
      <c r="N49" s="36">
        <f t="shared" si="5"/>
        <v>469189.51</v>
      </c>
      <c r="O49" s="70">
        <f t="shared" si="6"/>
        <v>523746.51</v>
      </c>
      <c r="P49" s="121">
        <v>410267.95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1:16" s="7" customFormat="1" ht="26.25" customHeight="1">
      <c r="A50" s="28">
        <v>14</v>
      </c>
      <c r="B50" s="43" t="s">
        <v>440</v>
      </c>
      <c r="C50" s="46" t="s">
        <v>555</v>
      </c>
      <c r="D50" s="46"/>
      <c r="E50" s="46"/>
      <c r="F50" s="46"/>
      <c r="G50" s="37">
        <v>143120113</v>
      </c>
      <c r="H50" s="38" t="s">
        <v>33</v>
      </c>
      <c r="I50" s="33">
        <f t="shared" si="4"/>
        <v>20.000009261279207</v>
      </c>
      <c r="J50" s="33">
        <v>240.0001111353505</v>
      </c>
      <c r="K50" s="34">
        <v>583073.07</v>
      </c>
      <c r="L50" s="35">
        <v>522336.32</v>
      </c>
      <c r="M50" s="34"/>
      <c r="N50" s="36">
        <f t="shared" si="5"/>
        <v>522336.32</v>
      </c>
      <c r="O50" s="70">
        <f t="shared" si="6"/>
        <v>583073.07</v>
      </c>
      <c r="P50" s="121">
        <v>456740.63</v>
      </c>
    </row>
    <row r="51" spans="1:16" s="7" customFormat="1" ht="15">
      <c r="A51" s="28">
        <v>15</v>
      </c>
      <c r="B51" s="43" t="s">
        <v>441</v>
      </c>
      <c r="C51" s="46" t="s">
        <v>556</v>
      </c>
      <c r="D51" s="46"/>
      <c r="E51" s="46"/>
      <c r="F51" s="46"/>
      <c r="G51" s="37">
        <v>143120113</v>
      </c>
      <c r="H51" s="38" t="s">
        <v>33</v>
      </c>
      <c r="I51" s="33">
        <f t="shared" si="4"/>
        <v>20.000009261279207</v>
      </c>
      <c r="J51" s="33">
        <v>240.0001111353505</v>
      </c>
      <c r="K51" s="34">
        <v>583073.07</v>
      </c>
      <c r="L51" s="35">
        <v>522336.32</v>
      </c>
      <c r="M51" s="34"/>
      <c r="N51" s="36">
        <f t="shared" si="5"/>
        <v>522336.32</v>
      </c>
      <c r="O51" s="70">
        <f t="shared" si="6"/>
        <v>583073.07</v>
      </c>
      <c r="P51" s="121">
        <v>456740.63</v>
      </c>
    </row>
    <row r="52" spans="1:16" s="7" customFormat="1" ht="15">
      <c r="A52" s="28">
        <v>16</v>
      </c>
      <c r="B52" s="43" t="s">
        <v>442</v>
      </c>
      <c r="C52" s="46" t="s">
        <v>39</v>
      </c>
      <c r="D52" s="46"/>
      <c r="E52" s="46"/>
      <c r="F52" s="46"/>
      <c r="G52" s="37">
        <v>143120113</v>
      </c>
      <c r="H52" s="38" t="s">
        <v>33</v>
      </c>
      <c r="I52" s="33">
        <f t="shared" si="4"/>
        <v>20.000009261279207</v>
      </c>
      <c r="J52" s="33">
        <v>240.0001111353505</v>
      </c>
      <c r="K52" s="34">
        <v>583073.07</v>
      </c>
      <c r="L52" s="35">
        <v>522336.32</v>
      </c>
      <c r="M52" s="34"/>
      <c r="N52" s="36">
        <f t="shared" si="5"/>
        <v>522336.32</v>
      </c>
      <c r="O52" s="70">
        <f t="shared" si="6"/>
        <v>583073.07</v>
      </c>
      <c r="P52" s="121">
        <v>456740.63</v>
      </c>
    </row>
    <row r="53" spans="1:16" s="7" customFormat="1" ht="15">
      <c r="A53" s="28">
        <v>17</v>
      </c>
      <c r="B53" s="43" t="s">
        <v>443</v>
      </c>
      <c r="C53" s="46" t="s">
        <v>40</v>
      </c>
      <c r="D53" s="46"/>
      <c r="E53" s="46"/>
      <c r="F53" s="46"/>
      <c r="G53" s="37">
        <v>143120113</v>
      </c>
      <c r="H53" s="38" t="s">
        <v>33</v>
      </c>
      <c r="I53" s="33">
        <f t="shared" si="4"/>
        <v>20.000009261279207</v>
      </c>
      <c r="J53" s="33">
        <v>240.0001111353505</v>
      </c>
      <c r="K53" s="34">
        <v>583073.07</v>
      </c>
      <c r="L53" s="35">
        <v>522336.32</v>
      </c>
      <c r="M53" s="34"/>
      <c r="N53" s="36">
        <f t="shared" si="5"/>
        <v>522336.32</v>
      </c>
      <c r="O53" s="70">
        <f t="shared" si="6"/>
        <v>583073.07</v>
      </c>
      <c r="P53" s="121">
        <v>456740.63</v>
      </c>
    </row>
    <row r="54" spans="1:16" s="7" customFormat="1" ht="15">
      <c r="A54" s="28">
        <v>18</v>
      </c>
      <c r="B54" s="43" t="s">
        <v>444</v>
      </c>
      <c r="C54" s="46" t="s">
        <v>41</v>
      </c>
      <c r="D54" s="46"/>
      <c r="E54" s="46"/>
      <c r="F54" s="46"/>
      <c r="G54" s="37">
        <v>143120113</v>
      </c>
      <c r="H54" s="38" t="s">
        <v>33</v>
      </c>
      <c r="I54" s="33">
        <f t="shared" si="4"/>
        <v>20.000041682876674</v>
      </c>
      <c r="J54" s="33">
        <v>240.0005001945201</v>
      </c>
      <c r="K54" s="34">
        <v>518199.48</v>
      </c>
      <c r="L54" s="35">
        <v>464220.48</v>
      </c>
      <c r="M54" s="34"/>
      <c r="N54" s="36">
        <f t="shared" si="5"/>
        <v>464220.48</v>
      </c>
      <c r="O54" s="70">
        <f t="shared" si="6"/>
        <v>518199.48</v>
      </c>
      <c r="P54" s="121">
        <v>405923.16</v>
      </c>
    </row>
    <row r="55" spans="1:16" s="7" customFormat="1" ht="15">
      <c r="A55" s="28">
        <v>19</v>
      </c>
      <c r="B55" s="43" t="s">
        <v>445</v>
      </c>
      <c r="C55" s="46" t="s">
        <v>42</v>
      </c>
      <c r="D55" s="46"/>
      <c r="E55" s="46"/>
      <c r="F55" s="46"/>
      <c r="G55" s="37">
        <v>143120113</v>
      </c>
      <c r="H55" s="38" t="s">
        <v>33</v>
      </c>
      <c r="I55" s="33">
        <f t="shared" si="4"/>
        <v>20.000041682876674</v>
      </c>
      <c r="J55" s="33">
        <v>240.0005001945201</v>
      </c>
      <c r="K55" s="34">
        <v>518199.48</v>
      </c>
      <c r="L55" s="35">
        <v>464220.48</v>
      </c>
      <c r="M55" s="34"/>
      <c r="N55" s="36">
        <f t="shared" si="5"/>
        <v>464220.48</v>
      </c>
      <c r="O55" s="70">
        <f t="shared" si="6"/>
        <v>518199.48</v>
      </c>
      <c r="P55" s="121">
        <v>405923.16</v>
      </c>
    </row>
    <row r="56" spans="1:16" s="7" customFormat="1" ht="15">
      <c r="A56" s="28">
        <v>20</v>
      </c>
      <c r="B56" s="43" t="s">
        <v>446</v>
      </c>
      <c r="C56" s="46" t="s">
        <v>43</v>
      </c>
      <c r="D56" s="46"/>
      <c r="E56" s="46"/>
      <c r="F56" s="46"/>
      <c r="G56" s="37">
        <v>143120113</v>
      </c>
      <c r="H56" s="38" t="s">
        <v>33</v>
      </c>
      <c r="I56" s="33">
        <f t="shared" si="4"/>
        <v>20.000009261279207</v>
      </c>
      <c r="J56" s="33">
        <v>240.0001111353505</v>
      </c>
      <c r="K56" s="34">
        <v>583073.07</v>
      </c>
      <c r="L56" s="35">
        <v>522336.32</v>
      </c>
      <c r="M56" s="34"/>
      <c r="N56" s="36">
        <f t="shared" si="5"/>
        <v>522336.32</v>
      </c>
      <c r="O56" s="70">
        <f t="shared" si="6"/>
        <v>583073.07</v>
      </c>
      <c r="P56" s="121">
        <v>456740.63</v>
      </c>
    </row>
    <row r="57" spans="1:16" s="7" customFormat="1" ht="15">
      <c r="A57" s="28">
        <v>21</v>
      </c>
      <c r="B57" s="43" t="s">
        <v>447</v>
      </c>
      <c r="C57" s="46" t="s">
        <v>44</v>
      </c>
      <c r="D57" s="46"/>
      <c r="E57" s="46"/>
      <c r="F57" s="46"/>
      <c r="G57" s="37">
        <v>143120113</v>
      </c>
      <c r="H57" s="38" t="s">
        <v>33</v>
      </c>
      <c r="I57" s="33">
        <f t="shared" si="4"/>
        <v>20.000009261279207</v>
      </c>
      <c r="J57" s="33">
        <v>240.0001111353505</v>
      </c>
      <c r="K57" s="34">
        <v>583073.07</v>
      </c>
      <c r="L57" s="35">
        <v>522336.32</v>
      </c>
      <c r="M57" s="34"/>
      <c r="N57" s="36">
        <f t="shared" si="5"/>
        <v>522336.32</v>
      </c>
      <c r="O57" s="70">
        <f t="shared" si="6"/>
        <v>583073.07</v>
      </c>
      <c r="P57" s="121">
        <v>456740.63</v>
      </c>
    </row>
    <row r="58" spans="1:16" s="7" customFormat="1" ht="15">
      <c r="A58" s="28">
        <v>22</v>
      </c>
      <c r="B58" s="43" t="s">
        <v>423</v>
      </c>
      <c r="C58" s="40" t="s">
        <v>45</v>
      </c>
      <c r="D58" s="40"/>
      <c r="E58" s="40"/>
      <c r="F58" s="40"/>
      <c r="G58" s="37">
        <v>143120143</v>
      </c>
      <c r="H58" s="38" t="s">
        <v>33</v>
      </c>
      <c r="I58" s="33">
        <f t="shared" si="4"/>
        <v>19.99993014954981</v>
      </c>
      <c r="J58" s="33">
        <v>239.99916179459774</v>
      </c>
      <c r="K58" s="34">
        <v>343590</v>
      </c>
      <c r="L58" s="35">
        <v>307799.25</v>
      </c>
      <c r="M58" s="40"/>
      <c r="N58" s="36">
        <f t="shared" si="5"/>
        <v>307799.25</v>
      </c>
      <c r="O58" s="70">
        <f t="shared" si="6"/>
        <v>343590</v>
      </c>
      <c r="P58" s="121">
        <v>269145.24</v>
      </c>
    </row>
    <row r="59" spans="1:16" s="7" customFormat="1" ht="15">
      <c r="A59" s="28">
        <v>23</v>
      </c>
      <c r="B59" s="43" t="s">
        <v>424</v>
      </c>
      <c r="C59" s="40" t="s">
        <v>46</v>
      </c>
      <c r="D59" s="40"/>
      <c r="E59" s="40"/>
      <c r="F59" s="40"/>
      <c r="G59" s="37">
        <v>143120143</v>
      </c>
      <c r="H59" s="38" t="s">
        <v>33</v>
      </c>
      <c r="I59" s="33">
        <f t="shared" si="4"/>
        <v>19.99993014954981</v>
      </c>
      <c r="J59" s="33">
        <v>239.99916179459774</v>
      </c>
      <c r="K59" s="34">
        <v>343590</v>
      </c>
      <c r="L59" s="35">
        <v>307799.25</v>
      </c>
      <c r="M59" s="40"/>
      <c r="N59" s="36">
        <f t="shared" si="5"/>
        <v>307799.25</v>
      </c>
      <c r="O59" s="70">
        <f t="shared" si="6"/>
        <v>343590</v>
      </c>
      <c r="P59" s="121">
        <v>269145.24</v>
      </c>
    </row>
    <row r="60" spans="1:16" s="7" customFormat="1" ht="15">
      <c r="A60" s="28">
        <v>24</v>
      </c>
      <c r="B60" s="43" t="s">
        <v>425</v>
      </c>
      <c r="C60" s="40" t="s">
        <v>47</v>
      </c>
      <c r="D60" s="40"/>
      <c r="E60" s="40"/>
      <c r="F60" s="40"/>
      <c r="G60" s="37">
        <v>143120143</v>
      </c>
      <c r="H60" s="38" t="s">
        <v>33</v>
      </c>
      <c r="I60" s="33">
        <f t="shared" si="4"/>
        <v>19.99993014954981</v>
      </c>
      <c r="J60" s="33">
        <v>239.99916179459774</v>
      </c>
      <c r="K60" s="34">
        <v>343590</v>
      </c>
      <c r="L60" s="35">
        <v>307799.25</v>
      </c>
      <c r="M60" s="40"/>
      <c r="N60" s="36">
        <f t="shared" si="5"/>
        <v>307799.25</v>
      </c>
      <c r="O60" s="70">
        <f t="shared" si="6"/>
        <v>343590</v>
      </c>
      <c r="P60" s="121">
        <v>269145.24</v>
      </c>
    </row>
    <row r="61" spans="1:16" s="7" customFormat="1" ht="15">
      <c r="A61" s="28">
        <v>25</v>
      </c>
      <c r="B61" s="43" t="s">
        <v>426</v>
      </c>
      <c r="C61" s="40" t="s">
        <v>48</v>
      </c>
      <c r="D61" s="40"/>
      <c r="E61" s="40"/>
      <c r="F61" s="40"/>
      <c r="G61" s="37">
        <v>143120143</v>
      </c>
      <c r="H61" s="38" t="s">
        <v>33</v>
      </c>
      <c r="I61" s="33">
        <f t="shared" si="4"/>
        <v>19.99993014954981</v>
      </c>
      <c r="J61" s="33">
        <v>239.99916179459774</v>
      </c>
      <c r="K61" s="34">
        <v>343590</v>
      </c>
      <c r="L61" s="35">
        <v>307799.25</v>
      </c>
      <c r="M61" s="34"/>
      <c r="N61" s="36">
        <f t="shared" si="5"/>
        <v>307799.25</v>
      </c>
      <c r="O61" s="70">
        <f t="shared" si="6"/>
        <v>343590</v>
      </c>
      <c r="P61" s="121">
        <v>269145.24</v>
      </c>
    </row>
    <row r="62" spans="1:16" s="7" customFormat="1" ht="15">
      <c r="A62" s="28">
        <v>26</v>
      </c>
      <c r="B62" s="43" t="s">
        <v>427</v>
      </c>
      <c r="C62" s="40" t="s">
        <v>49</v>
      </c>
      <c r="D62" s="40"/>
      <c r="E62" s="40"/>
      <c r="F62" s="40"/>
      <c r="G62" s="37">
        <v>143120143</v>
      </c>
      <c r="H62" s="38" t="s">
        <v>33</v>
      </c>
      <c r="I62" s="33">
        <f t="shared" si="4"/>
        <v>19.99993014954981</v>
      </c>
      <c r="J62" s="33">
        <v>239.99916179459774</v>
      </c>
      <c r="K62" s="34">
        <v>343590</v>
      </c>
      <c r="L62" s="35">
        <v>307799.25</v>
      </c>
      <c r="M62" s="34"/>
      <c r="N62" s="36">
        <f t="shared" si="5"/>
        <v>307799.25</v>
      </c>
      <c r="O62" s="70">
        <f t="shared" si="6"/>
        <v>343590</v>
      </c>
      <c r="P62" s="121">
        <v>269145.24</v>
      </c>
    </row>
    <row r="63" spans="1:16" s="7" customFormat="1" ht="15">
      <c r="A63" s="28">
        <v>27</v>
      </c>
      <c r="B63" s="43" t="s">
        <v>428</v>
      </c>
      <c r="C63" s="40" t="s">
        <v>50</v>
      </c>
      <c r="D63" s="40"/>
      <c r="E63" s="40"/>
      <c r="F63" s="40"/>
      <c r="G63" s="37">
        <v>143120143</v>
      </c>
      <c r="H63" s="38" t="s">
        <v>33</v>
      </c>
      <c r="I63" s="33">
        <f t="shared" si="4"/>
        <v>19.99993014954981</v>
      </c>
      <c r="J63" s="33">
        <v>239.99916179459774</v>
      </c>
      <c r="K63" s="34">
        <v>343590</v>
      </c>
      <c r="L63" s="35">
        <v>307799.25</v>
      </c>
      <c r="M63" s="34"/>
      <c r="N63" s="36">
        <f t="shared" si="5"/>
        <v>307799.25</v>
      </c>
      <c r="O63" s="70">
        <f t="shared" si="6"/>
        <v>343590</v>
      </c>
      <c r="P63" s="121">
        <v>269145.24</v>
      </c>
    </row>
    <row r="64" spans="1:16" s="7" customFormat="1" ht="15">
      <c r="A64" s="28">
        <v>28</v>
      </c>
      <c r="B64" s="43" t="s">
        <v>470</v>
      </c>
      <c r="C64" s="46" t="s">
        <v>51</v>
      </c>
      <c r="D64" s="46"/>
      <c r="E64" s="46"/>
      <c r="F64" s="46"/>
      <c r="G64" s="37">
        <v>143120124</v>
      </c>
      <c r="H64" s="38" t="s">
        <v>21</v>
      </c>
      <c r="I64" s="33">
        <f t="shared" si="4"/>
        <v>14.999826565348563</v>
      </c>
      <c r="J64" s="33">
        <v>179.99791878418276</v>
      </c>
      <c r="K64" s="34">
        <v>37189.37</v>
      </c>
      <c r="L64" s="35">
        <v>32024.12</v>
      </c>
      <c r="M64" s="34"/>
      <c r="N64" s="36">
        <f t="shared" si="5"/>
        <v>32024.12</v>
      </c>
      <c r="O64" s="70">
        <f t="shared" si="6"/>
        <v>37189.37</v>
      </c>
      <c r="P64" s="121">
        <v>26445.65</v>
      </c>
    </row>
    <row r="65" spans="1:16" s="7" customFormat="1" ht="15">
      <c r="A65" s="28">
        <v>29</v>
      </c>
      <c r="B65" s="43" t="s">
        <v>468</v>
      </c>
      <c r="C65" s="46" t="s">
        <v>52</v>
      </c>
      <c r="D65" s="46"/>
      <c r="E65" s="46"/>
      <c r="F65" s="46"/>
      <c r="G65" s="37">
        <v>143120124</v>
      </c>
      <c r="H65" s="38" t="s">
        <v>21</v>
      </c>
      <c r="I65" s="33">
        <f t="shared" si="4"/>
        <v>14.999826565348563</v>
      </c>
      <c r="J65" s="33">
        <v>179.99791878418276</v>
      </c>
      <c r="K65" s="34">
        <v>37189.37</v>
      </c>
      <c r="L65" s="35">
        <v>32024.12</v>
      </c>
      <c r="M65" s="34"/>
      <c r="N65" s="36">
        <f t="shared" si="5"/>
        <v>32024.12</v>
      </c>
      <c r="O65" s="70">
        <f t="shared" si="6"/>
        <v>37189.37</v>
      </c>
      <c r="P65" s="121">
        <v>26445.65</v>
      </c>
    </row>
    <row r="66" spans="1:16" s="7" customFormat="1" ht="15">
      <c r="A66" s="28">
        <v>30</v>
      </c>
      <c r="B66" s="43" t="s">
        <v>469</v>
      </c>
      <c r="C66" s="46" t="s">
        <v>53</v>
      </c>
      <c r="D66" s="46"/>
      <c r="E66" s="46"/>
      <c r="F66" s="46"/>
      <c r="G66" s="37">
        <v>143120124</v>
      </c>
      <c r="H66" s="38" t="s">
        <v>21</v>
      </c>
      <c r="I66" s="33">
        <f t="shared" si="4"/>
        <v>14.999826565348563</v>
      </c>
      <c r="J66" s="33">
        <v>179.99791878418276</v>
      </c>
      <c r="K66" s="34">
        <v>37189.37</v>
      </c>
      <c r="L66" s="35">
        <v>32024.12</v>
      </c>
      <c r="M66" s="34"/>
      <c r="N66" s="36">
        <f t="shared" si="5"/>
        <v>32024.12</v>
      </c>
      <c r="O66" s="70">
        <f t="shared" si="6"/>
        <v>37189.37</v>
      </c>
      <c r="P66" s="121">
        <v>26445.65</v>
      </c>
    </row>
    <row r="67" spans="1:16" s="7" customFormat="1" ht="15">
      <c r="A67" s="28">
        <v>31</v>
      </c>
      <c r="B67" s="43" t="s">
        <v>471</v>
      </c>
      <c r="C67" s="47" t="s">
        <v>557</v>
      </c>
      <c r="D67" s="47"/>
      <c r="E67" s="47"/>
      <c r="F67" s="47"/>
      <c r="G67" s="37">
        <v>143120124</v>
      </c>
      <c r="H67" s="38" t="s">
        <v>21</v>
      </c>
      <c r="I67" s="33">
        <f t="shared" si="4"/>
        <v>14.999826565348563</v>
      </c>
      <c r="J67" s="33">
        <v>179.99791878418276</v>
      </c>
      <c r="K67" s="34">
        <v>37189.37</v>
      </c>
      <c r="L67" s="35">
        <v>32024.12</v>
      </c>
      <c r="M67" s="34"/>
      <c r="N67" s="36">
        <f t="shared" si="5"/>
        <v>32024.12</v>
      </c>
      <c r="O67" s="70">
        <f t="shared" si="6"/>
        <v>37189.37</v>
      </c>
      <c r="P67" s="121">
        <v>26445.65</v>
      </c>
    </row>
    <row r="68" spans="1:16" s="7" customFormat="1" ht="15">
      <c r="A68" s="28">
        <v>32</v>
      </c>
      <c r="B68" s="43" t="s">
        <v>472</v>
      </c>
      <c r="C68" s="47" t="s">
        <v>558</v>
      </c>
      <c r="D68" s="47"/>
      <c r="E68" s="47"/>
      <c r="F68" s="47"/>
      <c r="G68" s="37">
        <v>143120124</v>
      </c>
      <c r="H68" s="38" t="s">
        <v>21</v>
      </c>
      <c r="I68" s="33">
        <f t="shared" si="4"/>
        <v>14.999826565348563</v>
      </c>
      <c r="J68" s="33">
        <v>179.99791878418276</v>
      </c>
      <c r="K68" s="34">
        <v>37189.37</v>
      </c>
      <c r="L68" s="35">
        <v>32024.12</v>
      </c>
      <c r="M68" s="34"/>
      <c r="N68" s="36">
        <f t="shared" si="5"/>
        <v>32024.12</v>
      </c>
      <c r="O68" s="70">
        <f t="shared" si="6"/>
        <v>37189.37</v>
      </c>
      <c r="P68" s="121">
        <v>26445.65</v>
      </c>
    </row>
    <row r="69" spans="1:16" s="7" customFormat="1" ht="15">
      <c r="A69" s="28">
        <v>33</v>
      </c>
      <c r="B69" s="43" t="s">
        <v>473</v>
      </c>
      <c r="C69" s="47" t="s">
        <v>559</v>
      </c>
      <c r="D69" s="47"/>
      <c r="E69" s="47"/>
      <c r="F69" s="47"/>
      <c r="G69" s="37">
        <v>143120124</v>
      </c>
      <c r="H69" s="38" t="s">
        <v>21</v>
      </c>
      <c r="I69" s="33">
        <f t="shared" si="4"/>
        <v>14.999826565348563</v>
      </c>
      <c r="J69" s="33">
        <v>179.99791878418276</v>
      </c>
      <c r="K69" s="34">
        <v>37189.37</v>
      </c>
      <c r="L69" s="35">
        <v>32024.12</v>
      </c>
      <c r="M69" s="34"/>
      <c r="N69" s="36">
        <f aca="true" t="shared" si="7" ref="N69:N100">L69+M69</f>
        <v>32024.12</v>
      </c>
      <c r="O69" s="70">
        <f t="shared" si="6"/>
        <v>37189.37</v>
      </c>
      <c r="P69" s="121">
        <v>26445.65</v>
      </c>
    </row>
    <row r="70" spans="1:18" s="7" customFormat="1" ht="15">
      <c r="A70" s="28">
        <v>34</v>
      </c>
      <c r="B70" s="43" t="s">
        <v>474</v>
      </c>
      <c r="C70" s="47" t="s">
        <v>557</v>
      </c>
      <c r="D70" s="47"/>
      <c r="E70" s="47"/>
      <c r="F70" s="47"/>
      <c r="G70" s="37">
        <v>143120124</v>
      </c>
      <c r="H70" s="38" t="s">
        <v>21</v>
      </c>
      <c r="I70" s="33">
        <f t="shared" si="4"/>
        <v>14.999826565348563</v>
      </c>
      <c r="J70" s="33">
        <v>179.99791878418276</v>
      </c>
      <c r="K70" s="34">
        <v>37189.37</v>
      </c>
      <c r="L70" s="35">
        <v>32024.12</v>
      </c>
      <c r="M70" s="34"/>
      <c r="N70" s="36">
        <f t="shared" si="7"/>
        <v>32024.12</v>
      </c>
      <c r="O70" s="70">
        <f t="shared" si="6"/>
        <v>37189.37</v>
      </c>
      <c r="P70" s="121">
        <v>26445.65</v>
      </c>
      <c r="R70" s="7" t="s">
        <v>251</v>
      </c>
    </row>
    <row r="71" spans="1:18" s="7" customFormat="1" ht="15">
      <c r="A71" s="28">
        <v>35</v>
      </c>
      <c r="B71" s="43" t="s">
        <v>475</v>
      </c>
      <c r="C71" s="47" t="s">
        <v>558</v>
      </c>
      <c r="D71" s="47"/>
      <c r="E71" s="47"/>
      <c r="F71" s="47"/>
      <c r="G71" s="37">
        <v>143120124</v>
      </c>
      <c r="H71" s="38" t="s">
        <v>21</v>
      </c>
      <c r="I71" s="33">
        <f t="shared" si="4"/>
        <v>14.999826565348563</v>
      </c>
      <c r="J71" s="33">
        <v>179.99791878418276</v>
      </c>
      <c r="K71" s="34">
        <v>37189.37</v>
      </c>
      <c r="L71" s="35">
        <v>32024.12</v>
      </c>
      <c r="M71" s="34"/>
      <c r="N71" s="36">
        <f t="shared" si="7"/>
        <v>32024.12</v>
      </c>
      <c r="O71" s="70">
        <f t="shared" si="6"/>
        <v>37189.37</v>
      </c>
      <c r="P71" s="121">
        <v>26445.65</v>
      </c>
      <c r="R71" s="7" t="s">
        <v>251</v>
      </c>
    </row>
    <row r="72" spans="1:16" s="7" customFormat="1" ht="15">
      <c r="A72" s="28">
        <v>36</v>
      </c>
      <c r="B72" s="43" t="s">
        <v>476</v>
      </c>
      <c r="C72" s="47" t="s">
        <v>559</v>
      </c>
      <c r="D72" s="47"/>
      <c r="E72" s="47"/>
      <c r="F72" s="47"/>
      <c r="G72" s="37">
        <v>143120124</v>
      </c>
      <c r="H72" s="38" t="s">
        <v>21</v>
      </c>
      <c r="I72" s="33">
        <f t="shared" si="4"/>
        <v>14.999826565348563</v>
      </c>
      <c r="J72" s="33">
        <v>179.99791878418276</v>
      </c>
      <c r="K72" s="34">
        <v>37189.37</v>
      </c>
      <c r="L72" s="35">
        <v>32024.12</v>
      </c>
      <c r="M72" s="34"/>
      <c r="N72" s="36">
        <f t="shared" si="7"/>
        <v>32024.12</v>
      </c>
      <c r="O72" s="70">
        <f t="shared" si="6"/>
        <v>37189.37</v>
      </c>
      <c r="P72" s="121">
        <v>26445.65</v>
      </c>
    </row>
    <row r="73" spans="1:16" s="7" customFormat="1" ht="15">
      <c r="A73" s="28">
        <v>37</v>
      </c>
      <c r="B73" s="43" t="s">
        <v>431</v>
      </c>
      <c r="C73" s="47" t="s">
        <v>560</v>
      </c>
      <c r="D73" s="47"/>
      <c r="E73" s="47"/>
      <c r="F73" s="47"/>
      <c r="G73" s="37">
        <v>143120189</v>
      </c>
      <c r="H73" s="38" t="s">
        <v>21</v>
      </c>
      <c r="I73" s="33">
        <f t="shared" si="4"/>
        <v>14.999961012455673</v>
      </c>
      <c r="J73" s="33">
        <v>179.99953214946808</v>
      </c>
      <c r="K73" s="34">
        <v>88489.57</v>
      </c>
      <c r="L73" s="35">
        <v>76199.32</v>
      </c>
      <c r="M73" s="34"/>
      <c r="N73" s="36">
        <f t="shared" si="7"/>
        <v>76199.32</v>
      </c>
      <c r="O73" s="70">
        <f t="shared" si="6"/>
        <v>88489.57</v>
      </c>
      <c r="P73" s="121">
        <v>62925.85</v>
      </c>
    </row>
    <row r="74" spans="1:16" s="7" customFormat="1" ht="15">
      <c r="A74" s="28">
        <v>38</v>
      </c>
      <c r="B74" s="43" t="s">
        <v>432</v>
      </c>
      <c r="C74" s="47" t="s">
        <v>561</v>
      </c>
      <c r="D74" s="47"/>
      <c r="E74" s="47"/>
      <c r="F74" s="47"/>
      <c r="G74" s="37">
        <v>143120189</v>
      </c>
      <c r="H74" s="38" t="s">
        <v>21</v>
      </c>
      <c r="I74" s="33">
        <f t="shared" si="4"/>
        <v>14.999961012455673</v>
      </c>
      <c r="J74" s="33">
        <v>179.99953214946808</v>
      </c>
      <c r="K74" s="34">
        <v>88489.57</v>
      </c>
      <c r="L74" s="35">
        <v>76199.32</v>
      </c>
      <c r="M74" s="34"/>
      <c r="N74" s="36">
        <f t="shared" si="7"/>
        <v>76199.32</v>
      </c>
      <c r="O74" s="70">
        <f t="shared" si="6"/>
        <v>88489.57</v>
      </c>
      <c r="P74" s="121">
        <v>62925.85</v>
      </c>
    </row>
    <row r="75" spans="1:16" s="7" customFormat="1" ht="15">
      <c r="A75" s="28">
        <v>39</v>
      </c>
      <c r="B75" s="43" t="s">
        <v>433</v>
      </c>
      <c r="C75" s="47" t="s">
        <v>562</v>
      </c>
      <c r="D75" s="47"/>
      <c r="E75" s="47"/>
      <c r="F75" s="47"/>
      <c r="G75" s="37">
        <v>143120189</v>
      </c>
      <c r="H75" s="38" t="s">
        <v>21</v>
      </c>
      <c r="I75" s="33">
        <f t="shared" si="4"/>
        <v>14.999961012455673</v>
      </c>
      <c r="J75" s="33">
        <v>179.99953214946808</v>
      </c>
      <c r="K75" s="34">
        <v>88489.57</v>
      </c>
      <c r="L75" s="35">
        <v>76199.32</v>
      </c>
      <c r="M75" s="34"/>
      <c r="N75" s="36">
        <f t="shared" si="7"/>
        <v>76199.32</v>
      </c>
      <c r="O75" s="70">
        <f t="shared" si="6"/>
        <v>88489.57</v>
      </c>
      <c r="P75" s="121">
        <v>62925.85</v>
      </c>
    </row>
    <row r="76" spans="1:16" s="7" customFormat="1" ht="15">
      <c r="A76" s="28">
        <v>40</v>
      </c>
      <c r="B76" s="43" t="s">
        <v>434</v>
      </c>
      <c r="C76" s="47" t="s">
        <v>563</v>
      </c>
      <c r="D76" s="47"/>
      <c r="E76" s="47"/>
      <c r="F76" s="47"/>
      <c r="G76" s="37">
        <v>143120189</v>
      </c>
      <c r="H76" s="38" t="s">
        <v>21</v>
      </c>
      <c r="I76" s="33">
        <f t="shared" si="4"/>
        <v>14.999961012455673</v>
      </c>
      <c r="J76" s="33">
        <v>179.99953214946808</v>
      </c>
      <c r="K76" s="34">
        <v>88489.57</v>
      </c>
      <c r="L76" s="35">
        <v>76199.32</v>
      </c>
      <c r="M76" s="34"/>
      <c r="N76" s="36">
        <f t="shared" si="7"/>
        <v>76199.32</v>
      </c>
      <c r="O76" s="70">
        <f aca="true" t="shared" si="8" ref="O76:O139">K76+M76</f>
        <v>88489.57</v>
      </c>
      <c r="P76" s="121">
        <v>62925.85</v>
      </c>
    </row>
    <row r="77" spans="1:16" s="7" customFormat="1" ht="15">
      <c r="A77" s="28">
        <v>41</v>
      </c>
      <c r="B77" s="43" t="s">
        <v>435</v>
      </c>
      <c r="C77" s="47" t="s">
        <v>564</v>
      </c>
      <c r="D77" s="47"/>
      <c r="E77" s="47"/>
      <c r="F77" s="47"/>
      <c r="G77" s="37">
        <v>143120189</v>
      </c>
      <c r="H77" s="38" t="s">
        <v>21</v>
      </c>
      <c r="I77" s="33">
        <f t="shared" si="4"/>
        <v>14.999961012455673</v>
      </c>
      <c r="J77" s="33">
        <v>179.99953214946808</v>
      </c>
      <c r="K77" s="34">
        <v>88489.57</v>
      </c>
      <c r="L77" s="35">
        <v>76199.32</v>
      </c>
      <c r="M77" s="34"/>
      <c r="N77" s="36">
        <f t="shared" si="7"/>
        <v>76199.32</v>
      </c>
      <c r="O77" s="70">
        <f t="shared" si="8"/>
        <v>88489.57</v>
      </c>
      <c r="P77" s="121">
        <v>62925.85</v>
      </c>
    </row>
    <row r="78" spans="1:16" s="7" customFormat="1" ht="15">
      <c r="A78" s="28">
        <v>42</v>
      </c>
      <c r="B78" s="43" t="s">
        <v>436</v>
      </c>
      <c r="C78" s="47" t="s">
        <v>565</v>
      </c>
      <c r="D78" s="47"/>
      <c r="E78" s="47"/>
      <c r="F78" s="47"/>
      <c r="G78" s="37">
        <v>143120189</v>
      </c>
      <c r="H78" s="38" t="s">
        <v>21</v>
      </c>
      <c r="I78" s="33">
        <f t="shared" si="4"/>
        <v>14.999961012455673</v>
      </c>
      <c r="J78" s="33">
        <v>179.99953214946808</v>
      </c>
      <c r="K78" s="34">
        <v>88489.57</v>
      </c>
      <c r="L78" s="35">
        <v>76199.32</v>
      </c>
      <c r="M78" s="34"/>
      <c r="N78" s="36">
        <f t="shared" si="7"/>
        <v>76199.32</v>
      </c>
      <c r="O78" s="70">
        <f t="shared" si="8"/>
        <v>88489.57</v>
      </c>
      <c r="P78" s="121">
        <v>62925.85</v>
      </c>
    </row>
    <row r="79" spans="1:16" s="7" customFormat="1" ht="15">
      <c r="A79" s="28">
        <v>43</v>
      </c>
      <c r="B79" s="43" t="s">
        <v>481</v>
      </c>
      <c r="C79" s="46" t="s">
        <v>566</v>
      </c>
      <c r="D79" s="46"/>
      <c r="E79" s="46"/>
      <c r="F79" s="46"/>
      <c r="G79" s="37">
        <v>143120153</v>
      </c>
      <c r="H79" s="38" t="s">
        <v>21</v>
      </c>
      <c r="I79" s="33">
        <f t="shared" si="4"/>
        <v>14.99995029588567</v>
      </c>
      <c r="J79" s="33">
        <v>179.99940355062805</v>
      </c>
      <c r="K79" s="34">
        <v>102606.86</v>
      </c>
      <c r="L79" s="35">
        <v>88355.86</v>
      </c>
      <c r="M79" s="34"/>
      <c r="N79" s="36">
        <f t="shared" si="7"/>
        <v>88355.86</v>
      </c>
      <c r="O79" s="70">
        <f t="shared" si="8"/>
        <v>102606.86</v>
      </c>
      <c r="P79" s="121">
        <v>72964.78</v>
      </c>
    </row>
    <row r="80" spans="1:16" s="7" customFormat="1" ht="15">
      <c r="A80" s="28">
        <v>44</v>
      </c>
      <c r="B80" s="43" t="s">
        <v>482</v>
      </c>
      <c r="C80" s="46" t="s">
        <v>567</v>
      </c>
      <c r="D80" s="46"/>
      <c r="E80" s="46"/>
      <c r="F80" s="46"/>
      <c r="G80" s="37">
        <v>143120153</v>
      </c>
      <c r="H80" s="38" t="s">
        <v>21</v>
      </c>
      <c r="I80" s="33">
        <f t="shared" si="4"/>
        <v>14.99995029588567</v>
      </c>
      <c r="J80" s="33">
        <v>179.99940355062805</v>
      </c>
      <c r="K80" s="34">
        <v>102606.86</v>
      </c>
      <c r="L80" s="35">
        <v>88355.86</v>
      </c>
      <c r="M80" s="34"/>
      <c r="N80" s="36">
        <f t="shared" si="7"/>
        <v>88355.86</v>
      </c>
      <c r="O80" s="70">
        <f t="shared" si="8"/>
        <v>102606.86</v>
      </c>
      <c r="P80" s="121">
        <v>72964.78</v>
      </c>
    </row>
    <row r="81" spans="1:16" s="7" customFormat="1" ht="15">
      <c r="A81" s="28">
        <v>45</v>
      </c>
      <c r="B81" s="43" t="s">
        <v>483</v>
      </c>
      <c r="C81" s="46" t="s">
        <v>568</v>
      </c>
      <c r="D81" s="46"/>
      <c r="E81" s="46"/>
      <c r="F81" s="46"/>
      <c r="G81" s="37">
        <v>143120153</v>
      </c>
      <c r="H81" s="38" t="s">
        <v>21</v>
      </c>
      <c r="I81" s="33">
        <f t="shared" si="4"/>
        <v>14.99995029588567</v>
      </c>
      <c r="J81" s="33">
        <v>179.99940355062805</v>
      </c>
      <c r="K81" s="34">
        <v>102606.86</v>
      </c>
      <c r="L81" s="35">
        <v>88355.86</v>
      </c>
      <c r="M81" s="34"/>
      <c r="N81" s="36">
        <f t="shared" si="7"/>
        <v>88355.86</v>
      </c>
      <c r="O81" s="70">
        <f t="shared" si="8"/>
        <v>102606.86</v>
      </c>
      <c r="P81" s="121">
        <v>72964.78</v>
      </c>
    </row>
    <row r="82" spans="1:16" s="7" customFormat="1" ht="15">
      <c r="A82" s="28">
        <v>46</v>
      </c>
      <c r="B82" s="43" t="s">
        <v>484</v>
      </c>
      <c r="C82" s="46" t="s">
        <v>569</v>
      </c>
      <c r="D82" s="46"/>
      <c r="E82" s="46"/>
      <c r="F82" s="46"/>
      <c r="G82" s="37">
        <v>143120153</v>
      </c>
      <c r="H82" s="38" t="s">
        <v>21</v>
      </c>
      <c r="I82" s="33">
        <f t="shared" si="4"/>
        <v>14.99995029588567</v>
      </c>
      <c r="J82" s="33">
        <v>179.99940355062805</v>
      </c>
      <c r="K82" s="34">
        <v>102606.86</v>
      </c>
      <c r="L82" s="35">
        <v>88355.86</v>
      </c>
      <c r="M82" s="34"/>
      <c r="N82" s="36">
        <f t="shared" si="7"/>
        <v>88355.86</v>
      </c>
      <c r="O82" s="70">
        <f t="shared" si="8"/>
        <v>102606.86</v>
      </c>
      <c r="P82" s="121">
        <v>72964.78</v>
      </c>
    </row>
    <row r="83" spans="1:18" s="7" customFormat="1" ht="15">
      <c r="A83" s="28">
        <v>47</v>
      </c>
      <c r="B83" s="43" t="s">
        <v>485</v>
      </c>
      <c r="C83" s="46" t="s">
        <v>567</v>
      </c>
      <c r="D83" s="46"/>
      <c r="E83" s="46"/>
      <c r="F83" s="46"/>
      <c r="G83" s="37">
        <v>143120153</v>
      </c>
      <c r="H83" s="38" t="s">
        <v>21</v>
      </c>
      <c r="I83" s="33">
        <f t="shared" si="4"/>
        <v>14.99995029588567</v>
      </c>
      <c r="J83" s="33">
        <v>179.99940355062805</v>
      </c>
      <c r="K83" s="34">
        <v>102606.86</v>
      </c>
      <c r="L83" s="35">
        <v>88355.86</v>
      </c>
      <c r="M83" s="34"/>
      <c r="N83" s="36">
        <f t="shared" si="7"/>
        <v>88355.86</v>
      </c>
      <c r="O83" s="70">
        <f t="shared" si="8"/>
        <v>102606.86</v>
      </c>
      <c r="P83" s="121">
        <v>72964.78</v>
      </c>
      <c r="R83" s="7" t="s">
        <v>251</v>
      </c>
    </row>
    <row r="84" spans="1:16" s="7" customFormat="1" ht="15">
      <c r="A84" s="28">
        <v>48</v>
      </c>
      <c r="B84" s="43" t="s">
        <v>486</v>
      </c>
      <c r="C84" s="47" t="s">
        <v>568</v>
      </c>
      <c r="D84" s="47"/>
      <c r="E84" s="47"/>
      <c r="F84" s="47"/>
      <c r="G84" s="37">
        <v>143120153</v>
      </c>
      <c r="H84" s="38" t="s">
        <v>21</v>
      </c>
      <c r="I84" s="33">
        <f t="shared" si="4"/>
        <v>14.99995029588567</v>
      </c>
      <c r="J84" s="33">
        <v>179.99940355062805</v>
      </c>
      <c r="K84" s="34">
        <v>102606.86</v>
      </c>
      <c r="L84" s="35">
        <v>88355.86</v>
      </c>
      <c r="M84" s="34"/>
      <c r="N84" s="36">
        <f t="shared" si="7"/>
        <v>88355.86</v>
      </c>
      <c r="O84" s="70">
        <f t="shared" si="8"/>
        <v>102606.86</v>
      </c>
      <c r="P84" s="121">
        <v>72964.78</v>
      </c>
    </row>
    <row r="85" spans="1:16" s="7" customFormat="1" ht="15">
      <c r="A85" s="28">
        <v>49</v>
      </c>
      <c r="B85" s="43" t="s">
        <v>506</v>
      </c>
      <c r="C85" s="47" t="s">
        <v>570</v>
      </c>
      <c r="D85" s="47"/>
      <c r="E85" s="47"/>
      <c r="F85" s="47"/>
      <c r="G85" s="37">
        <v>143222163</v>
      </c>
      <c r="H85" s="38">
        <v>5</v>
      </c>
      <c r="I85" s="33">
        <f t="shared" si="4"/>
        <v>9.99999411249628</v>
      </c>
      <c r="J85" s="33">
        <v>119.99992934995535</v>
      </c>
      <c r="K85" s="34">
        <v>186836.29</v>
      </c>
      <c r="L85" s="35">
        <v>147912.04</v>
      </c>
      <c r="M85" s="34"/>
      <c r="N85" s="36">
        <f t="shared" si="7"/>
        <v>147912.04</v>
      </c>
      <c r="O85" s="70">
        <f t="shared" si="8"/>
        <v>186836.29</v>
      </c>
      <c r="P85" s="121">
        <v>105873.85</v>
      </c>
    </row>
    <row r="86" spans="1:16" s="7" customFormat="1" ht="15">
      <c r="A86" s="28">
        <v>50</v>
      </c>
      <c r="B86" s="43" t="s">
        <v>507</v>
      </c>
      <c r="C86" s="47" t="s">
        <v>571</v>
      </c>
      <c r="D86" s="47"/>
      <c r="E86" s="47"/>
      <c r="F86" s="47"/>
      <c r="G86" s="37">
        <v>143222163</v>
      </c>
      <c r="H86" s="38" t="s">
        <v>54</v>
      </c>
      <c r="I86" s="33">
        <f t="shared" si="4"/>
        <v>9.99999411249628</v>
      </c>
      <c r="J86" s="33">
        <v>119.99992934995535</v>
      </c>
      <c r="K86" s="34">
        <v>186836.29</v>
      </c>
      <c r="L86" s="35">
        <v>147912.04</v>
      </c>
      <c r="M86" s="34"/>
      <c r="N86" s="36">
        <f t="shared" si="7"/>
        <v>147912.04</v>
      </c>
      <c r="O86" s="70">
        <f t="shared" si="8"/>
        <v>186836.29</v>
      </c>
      <c r="P86" s="121">
        <v>105873.85</v>
      </c>
    </row>
    <row r="87" spans="1:16" s="7" customFormat="1" ht="15">
      <c r="A87" s="28">
        <v>51</v>
      </c>
      <c r="B87" s="43" t="s">
        <v>508</v>
      </c>
      <c r="C87" s="47" t="s">
        <v>572</v>
      </c>
      <c r="D87" s="47"/>
      <c r="E87" s="47"/>
      <c r="F87" s="47"/>
      <c r="G87" s="37">
        <v>143222163</v>
      </c>
      <c r="H87" s="38" t="s">
        <v>54</v>
      </c>
      <c r="I87" s="33">
        <f t="shared" si="4"/>
        <v>9.99999411249628</v>
      </c>
      <c r="J87" s="33">
        <v>119.99992934995535</v>
      </c>
      <c r="K87" s="34">
        <v>186836.29</v>
      </c>
      <c r="L87" s="35">
        <v>147912.04</v>
      </c>
      <c r="M87" s="34"/>
      <c r="N87" s="36">
        <f t="shared" si="7"/>
        <v>147912.04</v>
      </c>
      <c r="O87" s="70">
        <f t="shared" si="8"/>
        <v>186836.29</v>
      </c>
      <c r="P87" s="121">
        <v>105873.85</v>
      </c>
    </row>
    <row r="88" spans="1:16" s="7" customFormat="1" ht="15">
      <c r="A88" s="28">
        <v>52</v>
      </c>
      <c r="B88" s="43" t="s">
        <v>509</v>
      </c>
      <c r="C88" s="47" t="s">
        <v>570</v>
      </c>
      <c r="D88" s="47"/>
      <c r="E88" s="47"/>
      <c r="F88" s="47"/>
      <c r="G88" s="37">
        <v>143222163</v>
      </c>
      <c r="H88" s="38" t="s">
        <v>54</v>
      </c>
      <c r="I88" s="33">
        <f t="shared" si="4"/>
        <v>9.99999411249628</v>
      </c>
      <c r="J88" s="33">
        <v>119.99992934995535</v>
      </c>
      <c r="K88" s="34">
        <v>186836.29</v>
      </c>
      <c r="L88" s="35">
        <v>147912.04</v>
      </c>
      <c r="M88" s="34"/>
      <c r="N88" s="36">
        <f t="shared" si="7"/>
        <v>147912.04</v>
      </c>
      <c r="O88" s="70">
        <f t="shared" si="8"/>
        <v>186836.29</v>
      </c>
      <c r="P88" s="121">
        <v>105873.85</v>
      </c>
    </row>
    <row r="89" spans="1:16" s="7" customFormat="1" ht="15">
      <c r="A89" s="28">
        <v>53</v>
      </c>
      <c r="B89" s="43" t="s">
        <v>510</v>
      </c>
      <c r="C89" s="47" t="s">
        <v>571</v>
      </c>
      <c r="D89" s="47"/>
      <c r="E89" s="47"/>
      <c r="F89" s="47"/>
      <c r="G89" s="37">
        <v>143222163</v>
      </c>
      <c r="H89" s="38" t="s">
        <v>54</v>
      </c>
      <c r="I89" s="33">
        <f t="shared" si="4"/>
        <v>9.99999411249628</v>
      </c>
      <c r="J89" s="33">
        <v>119.99992934995535</v>
      </c>
      <c r="K89" s="34">
        <v>186836.29</v>
      </c>
      <c r="L89" s="35">
        <v>147912.04</v>
      </c>
      <c r="M89" s="34"/>
      <c r="N89" s="36">
        <f t="shared" si="7"/>
        <v>147912.04</v>
      </c>
      <c r="O89" s="70">
        <f t="shared" si="8"/>
        <v>186836.29</v>
      </c>
      <c r="P89" s="121">
        <v>105873.85</v>
      </c>
    </row>
    <row r="90" spans="1:16" s="7" customFormat="1" ht="15">
      <c r="A90" s="28">
        <v>54</v>
      </c>
      <c r="B90" s="43" t="s">
        <v>511</v>
      </c>
      <c r="C90" s="47" t="s">
        <v>572</v>
      </c>
      <c r="D90" s="47"/>
      <c r="E90" s="47"/>
      <c r="F90" s="47"/>
      <c r="G90" s="37">
        <v>143222163</v>
      </c>
      <c r="H90" s="38" t="s">
        <v>54</v>
      </c>
      <c r="I90" s="33">
        <f t="shared" si="4"/>
        <v>9.99999411249628</v>
      </c>
      <c r="J90" s="33">
        <v>119.99992934995535</v>
      </c>
      <c r="K90" s="34">
        <v>186836.29</v>
      </c>
      <c r="L90" s="35">
        <v>147912.04</v>
      </c>
      <c r="M90" s="34"/>
      <c r="N90" s="36">
        <f t="shared" si="7"/>
        <v>147912.04</v>
      </c>
      <c r="O90" s="70">
        <f t="shared" si="8"/>
        <v>186836.29</v>
      </c>
      <c r="P90" s="121">
        <v>105873.85</v>
      </c>
    </row>
    <row r="91" spans="1:16" s="7" customFormat="1" ht="15">
      <c r="A91" s="28">
        <v>55</v>
      </c>
      <c r="B91" s="43" t="s">
        <v>453</v>
      </c>
      <c r="C91" s="47" t="s">
        <v>573</v>
      </c>
      <c r="D91" s="47"/>
      <c r="E91" s="47"/>
      <c r="F91" s="47"/>
      <c r="G91" s="37">
        <v>143120186</v>
      </c>
      <c r="H91" s="38" t="s">
        <v>21</v>
      </c>
      <c r="I91" s="33">
        <f t="shared" si="4"/>
        <v>15.00001019146363</v>
      </c>
      <c r="J91" s="33">
        <v>180.00012229756356</v>
      </c>
      <c r="K91" s="34">
        <v>927247.23</v>
      </c>
      <c r="L91" s="35">
        <v>798462.98</v>
      </c>
      <c r="M91" s="34"/>
      <c r="N91" s="36">
        <f t="shared" si="7"/>
        <v>798462.98</v>
      </c>
      <c r="O91" s="70">
        <f t="shared" si="8"/>
        <v>927247.23</v>
      </c>
      <c r="P91" s="121">
        <v>659375.99</v>
      </c>
    </row>
    <row r="92" spans="1:16" s="7" customFormat="1" ht="15">
      <c r="A92" s="28">
        <v>56</v>
      </c>
      <c r="B92" s="43" t="s">
        <v>521</v>
      </c>
      <c r="C92" s="47" t="s">
        <v>55</v>
      </c>
      <c r="D92" s="47"/>
      <c r="E92" s="47"/>
      <c r="F92" s="47"/>
      <c r="G92" s="37">
        <v>143120390</v>
      </c>
      <c r="H92" s="38" t="s">
        <v>54</v>
      </c>
      <c r="I92" s="33">
        <f t="shared" si="4"/>
        <v>9.999950069902136</v>
      </c>
      <c r="J92" s="33">
        <v>119.99940083882564</v>
      </c>
      <c r="K92" s="34">
        <v>60083.7</v>
      </c>
      <c r="L92" s="35">
        <v>47566.2</v>
      </c>
      <c r="M92" s="34"/>
      <c r="N92" s="36">
        <f t="shared" si="7"/>
        <v>47566.2</v>
      </c>
      <c r="O92" s="70">
        <f t="shared" si="8"/>
        <v>60083.7</v>
      </c>
      <c r="P92" s="121">
        <v>34047.3</v>
      </c>
    </row>
    <row r="93" spans="1:16" s="7" customFormat="1" ht="15">
      <c r="A93" s="28">
        <v>57</v>
      </c>
      <c r="B93" s="43" t="s">
        <v>522</v>
      </c>
      <c r="C93" s="47" t="s">
        <v>55</v>
      </c>
      <c r="D93" s="47"/>
      <c r="E93" s="47"/>
      <c r="F93" s="47"/>
      <c r="G93" s="37">
        <v>143120390</v>
      </c>
      <c r="H93" s="38" t="s">
        <v>54</v>
      </c>
      <c r="I93" s="33">
        <f t="shared" si="4"/>
        <v>9.999950069902136</v>
      </c>
      <c r="J93" s="33">
        <v>119.99940083882564</v>
      </c>
      <c r="K93" s="34">
        <v>60083.7</v>
      </c>
      <c r="L93" s="35">
        <v>47566.2</v>
      </c>
      <c r="M93" s="34"/>
      <c r="N93" s="36">
        <f t="shared" si="7"/>
        <v>47566.2</v>
      </c>
      <c r="O93" s="70">
        <f t="shared" si="8"/>
        <v>60083.7</v>
      </c>
      <c r="P93" s="121">
        <v>34047.3</v>
      </c>
    </row>
    <row r="94" spans="1:16" s="7" customFormat="1" ht="15">
      <c r="A94" s="28">
        <v>58</v>
      </c>
      <c r="B94" s="43" t="s">
        <v>523</v>
      </c>
      <c r="C94" s="47" t="s">
        <v>55</v>
      </c>
      <c r="D94" s="47"/>
      <c r="E94" s="47"/>
      <c r="F94" s="47"/>
      <c r="G94" s="37">
        <v>143120390</v>
      </c>
      <c r="H94" s="38" t="s">
        <v>54</v>
      </c>
      <c r="I94" s="33">
        <f t="shared" si="4"/>
        <v>9.999950069902136</v>
      </c>
      <c r="J94" s="33">
        <v>119.99940083882564</v>
      </c>
      <c r="K94" s="34">
        <v>60083.7</v>
      </c>
      <c r="L94" s="35">
        <v>47566.2</v>
      </c>
      <c r="M94" s="34"/>
      <c r="N94" s="36">
        <f t="shared" si="7"/>
        <v>47566.2</v>
      </c>
      <c r="O94" s="70">
        <f t="shared" si="8"/>
        <v>60083.7</v>
      </c>
      <c r="P94" s="121">
        <v>34047.3</v>
      </c>
    </row>
    <row r="95" spans="1:16" s="7" customFormat="1" ht="15">
      <c r="A95" s="28">
        <v>59</v>
      </c>
      <c r="B95" s="43" t="s">
        <v>524</v>
      </c>
      <c r="C95" s="47" t="s">
        <v>55</v>
      </c>
      <c r="D95" s="47"/>
      <c r="E95" s="47"/>
      <c r="F95" s="47"/>
      <c r="G95" s="37">
        <v>143120390</v>
      </c>
      <c r="H95" s="38" t="s">
        <v>54</v>
      </c>
      <c r="I95" s="33">
        <f t="shared" si="4"/>
        <v>9.999950069902136</v>
      </c>
      <c r="J95" s="33">
        <v>119.99940083882564</v>
      </c>
      <c r="K95" s="34">
        <v>60083.7</v>
      </c>
      <c r="L95" s="35">
        <v>47566.2</v>
      </c>
      <c r="M95" s="34"/>
      <c r="N95" s="36">
        <f t="shared" si="7"/>
        <v>47566.2</v>
      </c>
      <c r="O95" s="70">
        <f t="shared" si="8"/>
        <v>60083.7</v>
      </c>
      <c r="P95" s="121">
        <v>34047.3</v>
      </c>
    </row>
    <row r="96" spans="1:16" s="7" customFormat="1" ht="15">
      <c r="A96" s="28">
        <v>60</v>
      </c>
      <c r="B96" s="43" t="s">
        <v>477</v>
      </c>
      <c r="C96" s="47" t="s">
        <v>82</v>
      </c>
      <c r="D96" s="47"/>
      <c r="E96" s="47"/>
      <c r="F96" s="47"/>
      <c r="G96" s="37">
        <v>143120470</v>
      </c>
      <c r="H96" s="38" t="s">
        <v>54</v>
      </c>
      <c r="I96" s="33">
        <f t="shared" si="4"/>
        <v>10.000000585088207</v>
      </c>
      <c r="J96" s="33">
        <v>120.00000702105848</v>
      </c>
      <c r="K96" s="34">
        <v>512743.23</v>
      </c>
      <c r="L96" s="35">
        <v>405921.73</v>
      </c>
      <c r="M96" s="34"/>
      <c r="N96" s="36">
        <f t="shared" si="7"/>
        <v>405921.73</v>
      </c>
      <c r="O96" s="70">
        <f t="shared" si="8"/>
        <v>512743.23</v>
      </c>
      <c r="P96" s="121">
        <v>290554.51</v>
      </c>
    </row>
    <row r="97" spans="1:16" s="7" customFormat="1" ht="26.25">
      <c r="A97" s="28">
        <v>61</v>
      </c>
      <c r="B97" s="43" t="s">
        <v>529</v>
      </c>
      <c r="C97" s="40" t="s">
        <v>56</v>
      </c>
      <c r="D97" s="40"/>
      <c r="E97" s="40"/>
      <c r="F97" s="40"/>
      <c r="G97" s="29">
        <v>143115202</v>
      </c>
      <c r="H97" s="29" t="s">
        <v>33</v>
      </c>
      <c r="I97" s="33">
        <f t="shared" si="4"/>
        <v>20.00001168831928</v>
      </c>
      <c r="J97" s="33">
        <v>240.00014025983137</v>
      </c>
      <c r="K97" s="34">
        <v>410666.64</v>
      </c>
      <c r="L97" s="35">
        <v>367888.89</v>
      </c>
      <c r="M97" s="34"/>
      <c r="N97" s="36">
        <f t="shared" si="7"/>
        <v>367888.89</v>
      </c>
      <c r="O97" s="70">
        <f t="shared" si="8"/>
        <v>410666.64</v>
      </c>
      <c r="P97" s="121">
        <v>321688.92</v>
      </c>
    </row>
    <row r="98" spans="1:16" s="7" customFormat="1" ht="26.25">
      <c r="A98" s="28">
        <v>62</v>
      </c>
      <c r="B98" s="43" t="s">
        <v>298</v>
      </c>
      <c r="C98" s="42" t="s">
        <v>57</v>
      </c>
      <c r="D98" s="42"/>
      <c r="E98" s="42"/>
      <c r="F98" s="42"/>
      <c r="G98" s="37">
        <v>143120160</v>
      </c>
      <c r="H98" s="43" t="s">
        <v>21</v>
      </c>
      <c r="I98" s="33">
        <f t="shared" si="4"/>
        <v>15.000001192574002</v>
      </c>
      <c r="J98" s="33">
        <v>180.00001431088802</v>
      </c>
      <c r="K98" s="34">
        <v>8427150.670000002</v>
      </c>
      <c r="L98" s="35">
        <v>7256713.17</v>
      </c>
      <c r="M98" s="34"/>
      <c r="N98" s="36">
        <f t="shared" si="7"/>
        <v>7256713.17</v>
      </c>
      <c r="O98" s="70">
        <f t="shared" si="8"/>
        <v>8427150.670000002</v>
      </c>
      <c r="P98" s="121">
        <v>5992640.67</v>
      </c>
    </row>
    <row r="99" spans="1:16" s="7" customFormat="1" ht="15">
      <c r="A99" s="28">
        <v>63</v>
      </c>
      <c r="B99" s="43" t="s">
        <v>299</v>
      </c>
      <c r="C99" s="42" t="s">
        <v>574</v>
      </c>
      <c r="D99" s="42"/>
      <c r="E99" s="42"/>
      <c r="F99" s="42"/>
      <c r="G99" s="37">
        <v>143120160</v>
      </c>
      <c r="H99" s="43" t="s">
        <v>21</v>
      </c>
      <c r="I99" s="33">
        <f t="shared" si="4"/>
        <v>14.9999992875124</v>
      </c>
      <c r="J99" s="33">
        <v>179.9999914501488</v>
      </c>
      <c r="K99" s="34">
        <v>6315899.1</v>
      </c>
      <c r="L99" s="35">
        <v>5438690.85</v>
      </c>
      <c r="M99" s="34"/>
      <c r="N99" s="36">
        <f t="shared" si="7"/>
        <v>5438690.85</v>
      </c>
      <c r="O99" s="70">
        <f t="shared" si="8"/>
        <v>6315899.1</v>
      </c>
      <c r="P99" s="121">
        <v>4491305.94</v>
      </c>
    </row>
    <row r="100" spans="1:16" s="7" customFormat="1" ht="15">
      <c r="A100" s="28">
        <v>64</v>
      </c>
      <c r="B100" s="43" t="s">
        <v>300</v>
      </c>
      <c r="C100" s="48" t="s">
        <v>575</v>
      </c>
      <c r="D100" s="48"/>
      <c r="E100" s="48"/>
      <c r="F100" s="48"/>
      <c r="G100" s="29">
        <v>143115202</v>
      </c>
      <c r="H100" s="43" t="s">
        <v>33</v>
      </c>
      <c r="I100" s="33">
        <f t="shared" si="4"/>
        <v>20.00000016085089</v>
      </c>
      <c r="J100" s="33">
        <v>240.00000193021071</v>
      </c>
      <c r="K100" s="34">
        <v>8703712.87</v>
      </c>
      <c r="L100" s="35">
        <v>7797076.12</v>
      </c>
      <c r="M100" s="34"/>
      <c r="N100" s="36">
        <f t="shared" si="7"/>
        <v>7797076.12</v>
      </c>
      <c r="O100" s="70">
        <f t="shared" si="8"/>
        <v>8703712.87</v>
      </c>
      <c r="P100" s="121">
        <v>6817908.43</v>
      </c>
    </row>
    <row r="101" spans="1:16" s="7" customFormat="1" ht="15">
      <c r="A101" s="28">
        <v>65</v>
      </c>
      <c r="B101" s="43" t="s">
        <v>301</v>
      </c>
      <c r="C101" s="42" t="s">
        <v>58</v>
      </c>
      <c r="D101" s="42"/>
      <c r="E101" s="42"/>
      <c r="F101" s="42"/>
      <c r="G101" s="29">
        <v>143120460</v>
      </c>
      <c r="H101" s="43" t="s">
        <v>54</v>
      </c>
      <c r="I101" s="33">
        <f aca="true" t="shared" si="9" ref="I101:I164">J101/12</f>
        <v>10.000002266009071</v>
      </c>
      <c r="J101" s="33">
        <v>120.00002719210886</v>
      </c>
      <c r="K101" s="34">
        <v>1765218.4</v>
      </c>
      <c r="L101" s="35">
        <v>1397464.65</v>
      </c>
      <c r="M101" s="34"/>
      <c r="N101" s="36">
        <f aca="true" t="shared" si="10" ref="N101:N132">L101+M101</f>
        <v>1397464.65</v>
      </c>
      <c r="O101" s="70">
        <f t="shared" si="8"/>
        <v>1765218.4</v>
      </c>
      <c r="P101" s="121">
        <v>1000290.6</v>
      </c>
    </row>
    <row r="102" spans="1:16" s="7" customFormat="1" ht="15">
      <c r="A102" s="28">
        <v>66</v>
      </c>
      <c r="B102" s="43" t="s">
        <v>302</v>
      </c>
      <c r="C102" s="44" t="s">
        <v>59</v>
      </c>
      <c r="D102" s="44"/>
      <c r="E102" s="44"/>
      <c r="F102" s="44"/>
      <c r="G102" s="29">
        <v>143222182</v>
      </c>
      <c r="H102" s="43" t="s">
        <v>60</v>
      </c>
      <c r="I102" s="33">
        <f t="shared" si="9"/>
        <v>7.00000105359386</v>
      </c>
      <c r="J102" s="33">
        <v>84.00001264312633</v>
      </c>
      <c r="K102" s="34">
        <v>2391813.84</v>
      </c>
      <c r="L102" s="35">
        <v>1679964.59</v>
      </c>
      <c r="M102" s="34"/>
      <c r="N102" s="36">
        <f t="shared" si="10"/>
        <v>1679964.59</v>
      </c>
      <c r="O102" s="70">
        <f t="shared" si="8"/>
        <v>2391813.84</v>
      </c>
      <c r="P102" s="121">
        <v>911167.4</v>
      </c>
    </row>
    <row r="103" spans="1:16" s="7" customFormat="1" ht="26.25">
      <c r="A103" s="28">
        <v>67</v>
      </c>
      <c r="B103" s="43" t="s">
        <v>454</v>
      </c>
      <c r="C103" s="42" t="s">
        <v>61</v>
      </c>
      <c r="D103" s="42"/>
      <c r="E103" s="42"/>
      <c r="F103" s="42"/>
      <c r="G103" s="29">
        <v>143120218</v>
      </c>
      <c r="H103" s="43" t="s">
        <v>21</v>
      </c>
      <c r="I103" s="33">
        <f t="shared" si="9"/>
        <v>14.99999187992828</v>
      </c>
      <c r="J103" s="33">
        <v>179.99990255913934</v>
      </c>
      <c r="K103" s="34">
        <v>1366982.26</v>
      </c>
      <c r="L103" s="35">
        <v>1177123.51</v>
      </c>
      <c r="M103" s="34"/>
      <c r="N103" s="36">
        <f t="shared" si="10"/>
        <v>1177123.51</v>
      </c>
      <c r="O103" s="70">
        <f t="shared" si="8"/>
        <v>1366982.26</v>
      </c>
      <c r="P103" s="121">
        <v>972076.06</v>
      </c>
    </row>
    <row r="104" spans="1:16" s="7" customFormat="1" ht="15">
      <c r="A104" s="28">
        <v>68</v>
      </c>
      <c r="B104" s="43" t="s">
        <v>512</v>
      </c>
      <c r="C104" s="42" t="s">
        <v>62</v>
      </c>
      <c r="D104" s="42"/>
      <c r="E104" s="42"/>
      <c r="F104" s="42"/>
      <c r="G104" s="29">
        <v>142911161</v>
      </c>
      <c r="H104" s="43" t="s">
        <v>54</v>
      </c>
      <c r="I104" s="33">
        <f t="shared" si="9"/>
        <v>9.999999976545817</v>
      </c>
      <c r="J104" s="33">
        <v>119.99999971854982</v>
      </c>
      <c r="K104" s="34">
        <v>89536269.39</v>
      </c>
      <c r="L104" s="35">
        <v>70882879.89</v>
      </c>
      <c r="M104" s="39">
        <v>540000</v>
      </c>
      <c r="N104" s="36">
        <f t="shared" si="10"/>
        <v>71422879.89</v>
      </c>
      <c r="O104" s="70">
        <f t="shared" si="8"/>
        <v>90076269.39</v>
      </c>
      <c r="P104" s="121">
        <v>51123745.56</v>
      </c>
    </row>
    <row r="105" spans="1:16" s="7" customFormat="1" ht="26.25">
      <c r="A105" s="28">
        <v>69</v>
      </c>
      <c r="B105" s="43" t="s">
        <v>513</v>
      </c>
      <c r="C105" s="42" t="s">
        <v>576</v>
      </c>
      <c r="D105" s="42"/>
      <c r="E105" s="42"/>
      <c r="F105" s="42"/>
      <c r="G105" s="29">
        <v>142911161</v>
      </c>
      <c r="H105" s="43" t="s">
        <v>54</v>
      </c>
      <c r="I105" s="33">
        <f t="shared" si="9"/>
        <v>10.000000722785009</v>
      </c>
      <c r="J105" s="33">
        <v>120.0000086734201</v>
      </c>
      <c r="K105" s="34">
        <v>3043782.2199999997</v>
      </c>
      <c r="L105" s="35">
        <v>2409660.97</v>
      </c>
      <c r="M105" s="34"/>
      <c r="N105" s="36">
        <f t="shared" si="10"/>
        <v>2409660.97</v>
      </c>
      <c r="O105" s="70">
        <f t="shared" si="8"/>
        <v>3043782.2199999997</v>
      </c>
      <c r="P105" s="121">
        <v>1724810.02</v>
      </c>
    </row>
    <row r="106" spans="1:16" s="9" customFormat="1" ht="25.5">
      <c r="A106" s="28">
        <v>70</v>
      </c>
      <c r="B106" s="43" t="s">
        <v>514</v>
      </c>
      <c r="C106" s="42" t="s">
        <v>577</v>
      </c>
      <c r="D106" s="42"/>
      <c r="E106" s="42"/>
      <c r="F106" s="42"/>
      <c r="G106" s="29">
        <v>142911161</v>
      </c>
      <c r="H106" s="43" t="s">
        <v>54</v>
      </c>
      <c r="I106" s="33">
        <f t="shared" si="9"/>
        <v>10.0000010555107</v>
      </c>
      <c r="J106" s="33">
        <v>120.00001266612838</v>
      </c>
      <c r="K106" s="34">
        <v>4452821.27</v>
      </c>
      <c r="L106" s="35">
        <v>3525150.27</v>
      </c>
      <c r="M106" s="34"/>
      <c r="N106" s="36">
        <f t="shared" si="10"/>
        <v>3525150.27</v>
      </c>
      <c r="O106" s="70">
        <f t="shared" si="8"/>
        <v>4452821.27</v>
      </c>
      <c r="P106" s="121">
        <v>2523265.59</v>
      </c>
    </row>
    <row r="107" spans="1:16" s="7" customFormat="1" ht="15">
      <c r="A107" s="28">
        <v>71</v>
      </c>
      <c r="B107" s="43" t="s">
        <v>455</v>
      </c>
      <c r="C107" s="42" t="s">
        <v>63</v>
      </c>
      <c r="D107" s="42"/>
      <c r="E107" s="42"/>
      <c r="F107" s="42"/>
      <c r="G107" s="29">
        <v>143313530</v>
      </c>
      <c r="H107" s="43" t="s">
        <v>60</v>
      </c>
      <c r="I107" s="33">
        <f t="shared" si="9"/>
        <v>6.999999957314056</v>
      </c>
      <c r="J107" s="33">
        <v>83.99999948776868</v>
      </c>
      <c r="K107" s="34">
        <v>26238144.92</v>
      </c>
      <c r="L107" s="35">
        <v>18429173.17</v>
      </c>
      <c r="M107" s="39">
        <v>8284435.75</v>
      </c>
      <c r="N107" s="36">
        <f t="shared" si="10"/>
        <v>26713608.92</v>
      </c>
      <c r="O107" s="70">
        <f t="shared" si="8"/>
        <v>34522580.67</v>
      </c>
      <c r="P107" s="121">
        <v>14488737.11</v>
      </c>
    </row>
    <row r="108" spans="1:16" s="7" customFormat="1" ht="15">
      <c r="A108" s="28">
        <v>72</v>
      </c>
      <c r="B108" s="43" t="s">
        <v>539</v>
      </c>
      <c r="C108" s="42" t="s">
        <v>64</v>
      </c>
      <c r="D108" s="42"/>
      <c r="E108" s="42"/>
      <c r="F108" s="42"/>
      <c r="G108" s="29">
        <v>143313534</v>
      </c>
      <c r="H108" s="43" t="s">
        <v>60</v>
      </c>
      <c r="I108" s="33">
        <f t="shared" si="9"/>
        <v>7.0000009390795155</v>
      </c>
      <c r="J108" s="33">
        <v>84.00001126895418</v>
      </c>
      <c r="K108" s="34">
        <v>2161691.57</v>
      </c>
      <c r="L108" s="35">
        <v>1518331.07</v>
      </c>
      <c r="M108" s="39">
        <v>270000</v>
      </c>
      <c r="N108" s="36">
        <f t="shared" si="10"/>
        <v>1788331.07</v>
      </c>
      <c r="O108" s="70">
        <f t="shared" si="8"/>
        <v>2431691.57</v>
      </c>
      <c r="P108" s="121">
        <v>969942.17</v>
      </c>
    </row>
    <row r="109" spans="1:16" s="7" customFormat="1" ht="15">
      <c r="A109" s="28">
        <v>73</v>
      </c>
      <c r="B109" s="43" t="s">
        <v>540</v>
      </c>
      <c r="C109" s="42" t="s">
        <v>65</v>
      </c>
      <c r="D109" s="42"/>
      <c r="E109" s="42"/>
      <c r="F109" s="42"/>
      <c r="G109" s="29">
        <v>143313534</v>
      </c>
      <c r="H109" s="43" t="s">
        <v>60</v>
      </c>
      <c r="I109" s="33">
        <f t="shared" si="9"/>
        <v>7.000000114665838</v>
      </c>
      <c r="J109" s="33">
        <v>84.00000137599005</v>
      </c>
      <c r="K109" s="34">
        <v>4180164.31</v>
      </c>
      <c r="L109" s="35">
        <v>2936067.81</v>
      </c>
      <c r="M109" s="39">
        <v>2926113.97</v>
      </c>
      <c r="N109" s="36">
        <f t="shared" si="10"/>
        <v>5862181.78</v>
      </c>
      <c r="O109" s="70">
        <f t="shared" si="8"/>
        <v>7106278.28</v>
      </c>
      <c r="P109" s="121">
        <v>3179488.51</v>
      </c>
    </row>
    <row r="110" spans="1:16" s="7" customFormat="1" ht="15">
      <c r="A110" s="28">
        <v>74</v>
      </c>
      <c r="B110" s="43" t="s">
        <v>457</v>
      </c>
      <c r="C110" s="42" t="s">
        <v>456</v>
      </c>
      <c r="D110" s="42"/>
      <c r="E110" s="42"/>
      <c r="F110" s="42"/>
      <c r="G110" s="29">
        <v>143120450</v>
      </c>
      <c r="H110" s="43" t="s">
        <v>54</v>
      </c>
      <c r="I110" s="33">
        <f t="shared" si="9"/>
        <v>10.000002067588412</v>
      </c>
      <c r="J110" s="33">
        <v>120.00002481106094</v>
      </c>
      <c r="K110" s="34">
        <v>1869860.79</v>
      </c>
      <c r="L110" s="35">
        <v>1480306.54</v>
      </c>
      <c r="M110" s="39">
        <v>1068766.99</v>
      </c>
      <c r="N110" s="36">
        <f t="shared" si="10"/>
        <v>2549073.5300000003</v>
      </c>
      <c r="O110" s="70">
        <f t="shared" si="8"/>
        <v>2938627.7800000003</v>
      </c>
      <c r="P110" s="121">
        <v>1824600.08</v>
      </c>
    </row>
    <row r="111" spans="1:16" s="7" customFormat="1" ht="15">
      <c r="A111" s="28">
        <v>75</v>
      </c>
      <c r="B111" s="43" t="s">
        <v>541</v>
      </c>
      <c r="C111" s="42" t="s">
        <v>66</v>
      </c>
      <c r="D111" s="42"/>
      <c r="E111" s="42"/>
      <c r="F111" s="42"/>
      <c r="G111" s="29">
        <v>142912109</v>
      </c>
      <c r="H111" s="43" t="s">
        <v>60</v>
      </c>
      <c r="I111" s="33">
        <f t="shared" si="9"/>
        <v>6.999995577068694</v>
      </c>
      <c r="J111" s="33">
        <v>83.99994692482433</v>
      </c>
      <c r="K111" s="34">
        <v>79132.99</v>
      </c>
      <c r="L111" s="35">
        <v>55581.49</v>
      </c>
      <c r="M111" s="39"/>
      <c r="N111" s="36">
        <f t="shared" si="10"/>
        <v>55581.49</v>
      </c>
      <c r="O111" s="70">
        <f t="shared" si="8"/>
        <v>79132.99</v>
      </c>
      <c r="P111" s="121">
        <v>30145.87</v>
      </c>
    </row>
    <row r="112" spans="1:16" s="7" customFormat="1" ht="15">
      <c r="A112" s="28">
        <v>76</v>
      </c>
      <c r="B112" s="43" t="s">
        <v>487</v>
      </c>
      <c r="C112" s="42" t="s">
        <v>67</v>
      </c>
      <c r="D112" s="42"/>
      <c r="E112" s="42"/>
      <c r="F112" s="42"/>
      <c r="G112" s="29">
        <v>142912131</v>
      </c>
      <c r="H112" s="43" t="s">
        <v>60</v>
      </c>
      <c r="I112" s="33">
        <f t="shared" si="9"/>
        <v>7</v>
      </c>
      <c r="J112" s="33">
        <v>84</v>
      </c>
      <c r="K112" s="34">
        <v>3477775.47</v>
      </c>
      <c r="L112" s="35">
        <v>2442723.22</v>
      </c>
      <c r="M112" s="39">
        <v>84745.76</v>
      </c>
      <c r="N112" s="36">
        <f t="shared" si="10"/>
        <v>2527468.98</v>
      </c>
      <c r="O112" s="70">
        <f t="shared" si="8"/>
        <v>3562521.23</v>
      </c>
      <c r="P112" s="121">
        <v>1370830.56</v>
      </c>
    </row>
    <row r="113" spans="1:16" s="7" customFormat="1" ht="15">
      <c r="A113" s="28">
        <v>77</v>
      </c>
      <c r="B113" s="43" t="s">
        <v>488</v>
      </c>
      <c r="C113" s="42" t="s">
        <v>68</v>
      </c>
      <c r="D113" s="42"/>
      <c r="E113" s="42"/>
      <c r="F113" s="42"/>
      <c r="G113" s="29">
        <v>142912131</v>
      </c>
      <c r="H113" s="43" t="s">
        <v>60</v>
      </c>
      <c r="I113" s="33">
        <f t="shared" si="9"/>
        <v>7</v>
      </c>
      <c r="J113" s="33">
        <v>84</v>
      </c>
      <c r="K113" s="34">
        <v>3477775.47</v>
      </c>
      <c r="L113" s="35">
        <v>2442723.22</v>
      </c>
      <c r="M113" s="39">
        <v>81949.1499999999</v>
      </c>
      <c r="N113" s="36">
        <f t="shared" si="10"/>
        <v>2524672.37</v>
      </c>
      <c r="O113" s="70">
        <f t="shared" si="8"/>
        <v>3559724.62</v>
      </c>
      <c r="P113" s="121">
        <v>1369313.75</v>
      </c>
    </row>
    <row r="114" spans="1:16" s="7" customFormat="1" ht="15">
      <c r="A114" s="28">
        <v>78</v>
      </c>
      <c r="B114" s="43" t="s">
        <v>490</v>
      </c>
      <c r="C114" s="42" t="s">
        <v>69</v>
      </c>
      <c r="D114" s="42"/>
      <c r="E114" s="42"/>
      <c r="F114" s="42"/>
      <c r="G114" s="29">
        <v>142912131</v>
      </c>
      <c r="H114" s="43" t="s">
        <v>60</v>
      </c>
      <c r="I114" s="33">
        <f t="shared" si="9"/>
        <v>7.000000863722238</v>
      </c>
      <c r="J114" s="33">
        <v>84.00001036466685</v>
      </c>
      <c r="K114" s="34">
        <v>1612649.84</v>
      </c>
      <c r="L114" s="35">
        <v>1132694.59</v>
      </c>
      <c r="M114" s="34"/>
      <c r="N114" s="36">
        <f t="shared" si="10"/>
        <v>1132694.59</v>
      </c>
      <c r="O114" s="70">
        <f t="shared" si="8"/>
        <v>1612649.84</v>
      </c>
      <c r="P114" s="121">
        <v>614342.92</v>
      </c>
    </row>
    <row r="115" spans="1:16" s="7" customFormat="1" ht="15">
      <c r="A115" s="28">
        <v>79</v>
      </c>
      <c r="B115" s="43" t="s">
        <v>489</v>
      </c>
      <c r="C115" s="42" t="s">
        <v>70</v>
      </c>
      <c r="D115" s="42"/>
      <c r="E115" s="42"/>
      <c r="F115" s="42"/>
      <c r="G115" s="29">
        <v>142912131</v>
      </c>
      <c r="H115" s="43" t="s">
        <v>60</v>
      </c>
      <c r="I115" s="33">
        <f t="shared" si="9"/>
        <v>7.000000863722238</v>
      </c>
      <c r="J115" s="33">
        <v>84.00001036466685</v>
      </c>
      <c r="K115" s="34">
        <v>1612649.84</v>
      </c>
      <c r="L115" s="35">
        <v>1132694.59</v>
      </c>
      <c r="M115" s="34"/>
      <c r="N115" s="36">
        <f t="shared" si="10"/>
        <v>1132694.59</v>
      </c>
      <c r="O115" s="70">
        <f t="shared" si="8"/>
        <v>1612649.84</v>
      </c>
      <c r="P115" s="121">
        <v>614342.92</v>
      </c>
    </row>
    <row r="116" spans="1:16" s="7" customFormat="1" ht="15">
      <c r="A116" s="28">
        <v>80</v>
      </c>
      <c r="B116" s="43" t="s">
        <v>491</v>
      </c>
      <c r="C116" s="42" t="s">
        <v>71</v>
      </c>
      <c r="D116" s="42"/>
      <c r="E116" s="42"/>
      <c r="F116" s="42"/>
      <c r="G116" s="29">
        <v>142915100</v>
      </c>
      <c r="H116" s="43" t="s">
        <v>33</v>
      </c>
      <c r="I116" s="33">
        <f t="shared" si="9"/>
        <v>20.000074304210727</v>
      </c>
      <c r="J116" s="33">
        <v>240.00089165052873</v>
      </c>
      <c r="K116" s="34">
        <v>172265.44</v>
      </c>
      <c r="L116" s="35">
        <v>154321.19</v>
      </c>
      <c r="M116" s="34"/>
      <c r="N116" s="36">
        <f t="shared" si="10"/>
        <v>154321.19</v>
      </c>
      <c r="O116" s="70">
        <f t="shared" si="8"/>
        <v>172265.44</v>
      </c>
      <c r="P116" s="121">
        <v>134941.4</v>
      </c>
    </row>
    <row r="117" spans="1:16" s="7" customFormat="1" ht="15">
      <c r="A117" s="28">
        <v>81</v>
      </c>
      <c r="B117" s="43" t="s">
        <v>492</v>
      </c>
      <c r="C117" s="42" t="s">
        <v>72</v>
      </c>
      <c r="D117" s="42"/>
      <c r="E117" s="42"/>
      <c r="F117" s="42"/>
      <c r="G117" s="29">
        <v>142915100</v>
      </c>
      <c r="H117" s="43" t="s">
        <v>33</v>
      </c>
      <c r="I117" s="33">
        <f t="shared" si="9"/>
        <v>20.00000036212037</v>
      </c>
      <c r="J117" s="33">
        <v>240.00000434544444</v>
      </c>
      <c r="K117" s="34">
        <v>29272034.93</v>
      </c>
      <c r="L117" s="35">
        <v>26222864.68</v>
      </c>
      <c r="M117" s="39">
        <v>294573.86</v>
      </c>
      <c r="N117" s="36">
        <f t="shared" si="10"/>
        <v>26517438.54</v>
      </c>
      <c r="O117" s="70">
        <f t="shared" si="8"/>
        <v>29566608.79</v>
      </c>
      <c r="P117" s="121">
        <v>23187341.7</v>
      </c>
    </row>
    <row r="118" spans="1:16" s="7" customFormat="1" ht="15">
      <c r="A118" s="28">
        <v>82</v>
      </c>
      <c r="B118" s="43" t="s">
        <v>303</v>
      </c>
      <c r="C118" s="42" t="s">
        <v>73</v>
      </c>
      <c r="D118" s="42"/>
      <c r="E118" s="42"/>
      <c r="F118" s="42"/>
      <c r="G118" s="29">
        <v>142915282</v>
      </c>
      <c r="H118" s="43" t="s">
        <v>54</v>
      </c>
      <c r="I118" s="33">
        <f t="shared" si="9"/>
        <v>10.000000454708688</v>
      </c>
      <c r="J118" s="33">
        <v>120.00000545650425</v>
      </c>
      <c r="K118" s="34">
        <v>11435893.72</v>
      </c>
      <c r="L118" s="35">
        <v>9053415.97</v>
      </c>
      <c r="M118" s="39">
        <v>59000</v>
      </c>
      <c r="N118" s="36">
        <f t="shared" si="10"/>
        <v>9112415.97</v>
      </c>
      <c r="O118" s="70">
        <f t="shared" si="8"/>
        <v>11494893.72</v>
      </c>
      <c r="P118" s="121">
        <v>6522571.38</v>
      </c>
    </row>
    <row r="119" spans="1:19" s="7" customFormat="1" ht="15">
      <c r="A119" s="28">
        <v>83</v>
      </c>
      <c r="B119" s="43" t="s">
        <v>304</v>
      </c>
      <c r="C119" s="42" t="s">
        <v>74</v>
      </c>
      <c r="D119" s="42"/>
      <c r="E119" s="42"/>
      <c r="F119" s="42"/>
      <c r="G119" s="29">
        <v>142915282</v>
      </c>
      <c r="H119" s="43" t="s">
        <v>54</v>
      </c>
      <c r="I119" s="33">
        <f t="shared" si="9"/>
        <v>9.999971069837413</v>
      </c>
      <c r="J119" s="33">
        <v>119.99965283804895</v>
      </c>
      <c r="K119" s="34">
        <v>34565.9</v>
      </c>
      <c r="L119" s="35">
        <v>27364.65</v>
      </c>
      <c r="M119" s="39">
        <v>137174.6</v>
      </c>
      <c r="N119" s="36">
        <f t="shared" si="10"/>
        <v>164539.25</v>
      </c>
      <c r="O119" s="70">
        <f t="shared" si="8"/>
        <v>171740.5</v>
      </c>
      <c r="P119" s="121">
        <v>117775.52</v>
      </c>
      <c r="S119" s="7" t="s">
        <v>251</v>
      </c>
    </row>
    <row r="120" spans="1:16" s="7" customFormat="1" ht="15">
      <c r="A120" s="28">
        <v>84</v>
      </c>
      <c r="B120" s="43" t="s">
        <v>478</v>
      </c>
      <c r="C120" s="42" t="s">
        <v>75</v>
      </c>
      <c r="D120" s="42"/>
      <c r="E120" s="42"/>
      <c r="F120" s="42"/>
      <c r="G120" s="29">
        <v>142912110</v>
      </c>
      <c r="H120" s="43" t="s">
        <v>60</v>
      </c>
      <c r="I120" s="33">
        <f t="shared" si="9"/>
        <v>7.000003437371098</v>
      </c>
      <c r="J120" s="33">
        <v>84.00004124845317</v>
      </c>
      <c r="K120" s="34">
        <v>427652.61</v>
      </c>
      <c r="L120" s="35">
        <v>300375.11</v>
      </c>
      <c r="M120" s="34"/>
      <c r="N120" s="36">
        <f t="shared" si="10"/>
        <v>300375.11</v>
      </c>
      <c r="O120" s="70">
        <f t="shared" si="8"/>
        <v>427652.61</v>
      </c>
      <c r="P120" s="121">
        <v>162915.41</v>
      </c>
    </row>
    <row r="121" spans="1:16" s="7" customFormat="1" ht="15">
      <c r="A121" s="28">
        <v>85</v>
      </c>
      <c r="B121" s="43" t="s">
        <v>479</v>
      </c>
      <c r="C121" s="42" t="s">
        <v>76</v>
      </c>
      <c r="D121" s="42"/>
      <c r="E121" s="42"/>
      <c r="F121" s="42"/>
      <c r="G121" s="29">
        <v>142813151</v>
      </c>
      <c r="H121" s="43" t="s">
        <v>21</v>
      </c>
      <c r="I121" s="33">
        <f t="shared" si="9"/>
        <v>14.99985525186176</v>
      </c>
      <c r="J121" s="33">
        <v>179.99826302234112</v>
      </c>
      <c r="K121" s="34">
        <v>90155.73</v>
      </c>
      <c r="L121" s="35">
        <v>77633.98</v>
      </c>
      <c r="M121" s="39">
        <v>175000</v>
      </c>
      <c r="N121" s="36">
        <f t="shared" si="10"/>
        <v>252633.97999999998</v>
      </c>
      <c r="O121" s="70">
        <f t="shared" si="8"/>
        <v>265155.73</v>
      </c>
      <c r="P121" s="121">
        <v>208626.68</v>
      </c>
    </row>
    <row r="122" spans="1:16" s="7" customFormat="1" ht="15">
      <c r="A122" s="28">
        <v>86</v>
      </c>
      <c r="B122" s="43" t="s">
        <v>305</v>
      </c>
      <c r="C122" s="42" t="s">
        <v>77</v>
      </c>
      <c r="D122" s="42"/>
      <c r="E122" s="42"/>
      <c r="F122" s="42"/>
      <c r="G122" s="29">
        <v>142912100</v>
      </c>
      <c r="H122" s="43" t="s">
        <v>60</v>
      </c>
      <c r="I122" s="33">
        <f t="shared" si="9"/>
        <v>6.999999159056124</v>
      </c>
      <c r="J122" s="33">
        <v>83.99998990867348</v>
      </c>
      <c r="K122" s="34">
        <v>166479.58</v>
      </c>
      <c r="L122" s="35">
        <v>116932.08</v>
      </c>
      <c r="M122" s="39">
        <v>423443.36</v>
      </c>
      <c r="N122" s="36">
        <f t="shared" si="10"/>
        <v>540375.44</v>
      </c>
      <c r="O122" s="70">
        <f t="shared" si="8"/>
        <v>589922.94</v>
      </c>
      <c r="P122" s="121">
        <v>293084.87</v>
      </c>
    </row>
    <row r="123" spans="1:16" s="7" customFormat="1" ht="15">
      <c r="A123" s="28">
        <v>87</v>
      </c>
      <c r="B123" s="43" t="s">
        <v>306</v>
      </c>
      <c r="C123" s="42" t="s">
        <v>578</v>
      </c>
      <c r="D123" s="42"/>
      <c r="E123" s="42"/>
      <c r="F123" s="42"/>
      <c r="G123" s="29">
        <v>142912100</v>
      </c>
      <c r="H123" s="43" t="s">
        <v>60</v>
      </c>
      <c r="I123" s="33">
        <f t="shared" si="9"/>
        <v>7.000000819464915</v>
      </c>
      <c r="J123" s="33">
        <v>84.00000983357897</v>
      </c>
      <c r="K123" s="34">
        <v>2050118.52</v>
      </c>
      <c r="L123" s="35">
        <v>1439964.27</v>
      </c>
      <c r="M123" s="39">
        <v>926.23</v>
      </c>
      <c r="N123" s="36">
        <f t="shared" si="10"/>
        <v>1440890.5</v>
      </c>
      <c r="O123" s="70">
        <f t="shared" si="8"/>
        <v>2051044.75</v>
      </c>
      <c r="P123" s="121">
        <v>781500.01</v>
      </c>
    </row>
    <row r="124" spans="1:16" s="7" customFormat="1" ht="26.25">
      <c r="A124" s="28">
        <v>88</v>
      </c>
      <c r="B124" s="43" t="s">
        <v>307</v>
      </c>
      <c r="C124" s="42" t="s">
        <v>78</v>
      </c>
      <c r="D124" s="42"/>
      <c r="E124" s="42"/>
      <c r="F124" s="42"/>
      <c r="G124" s="29">
        <v>142912100</v>
      </c>
      <c r="H124" s="43" t="s">
        <v>60</v>
      </c>
      <c r="I124" s="33">
        <f t="shared" si="9"/>
        <v>6.9999913034306</v>
      </c>
      <c r="J124" s="33">
        <v>83.9998956411672</v>
      </c>
      <c r="K124" s="34">
        <v>249523.37</v>
      </c>
      <c r="L124" s="35">
        <v>175260.37</v>
      </c>
      <c r="M124" s="34"/>
      <c r="N124" s="36">
        <f t="shared" si="10"/>
        <v>175260.37</v>
      </c>
      <c r="O124" s="70">
        <f t="shared" si="8"/>
        <v>249523.37</v>
      </c>
      <c r="P124" s="121">
        <v>95056.33</v>
      </c>
    </row>
    <row r="125" spans="1:16" s="7" customFormat="1" ht="15">
      <c r="A125" s="28">
        <v>89</v>
      </c>
      <c r="B125" s="43" t="s">
        <v>308</v>
      </c>
      <c r="C125" s="42" t="s">
        <v>79</v>
      </c>
      <c r="D125" s="42"/>
      <c r="E125" s="42"/>
      <c r="F125" s="42"/>
      <c r="G125" s="29">
        <v>142944113</v>
      </c>
      <c r="H125" s="43" t="s">
        <v>60</v>
      </c>
      <c r="I125" s="33">
        <f t="shared" si="9"/>
        <v>6.999998782160376</v>
      </c>
      <c r="J125" s="33">
        <v>83.99998538592452</v>
      </c>
      <c r="K125" s="34">
        <v>632267.0499999999</v>
      </c>
      <c r="L125" s="35">
        <v>444092.3</v>
      </c>
      <c r="M125" s="34"/>
      <c r="N125" s="36">
        <f t="shared" si="10"/>
        <v>444092.3</v>
      </c>
      <c r="O125" s="70">
        <f t="shared" si="8"/>
        <v>632267.0499999999</v>
      </c>
      <c r="P125" s="121">
        <v>240863.57</v>
      </c>
    </row>
    <row r="126" spans="1:16" s="7" customFormat="1" ht="15">
      <c r="A126" s="28">
        <v>90</v>
      </c>
      <c r="B126" s="43" t="s">
        <v>309</v>
      </c>
      <c r="C126" s="42" t="s">
        <v>80</v>
      </c>
      <c r="D126" s="42"/>
      <c r="E126" s="42"/>
      <c r="F126" s="42"/>
      <c r="G126" s="29">
        <v>142919510</v>
      </c>
      <c r="H126" s="43" t="s">
        <v>54</v>
      </c>
      <c r="I126" s="33">
        <f t="shared" si="9"/>
        <v>9.999998846061516</v>
      </c>
      <c r="J126" s="33">
        <v>119.99998615273819</v>
      </c>
      <c r="K126" s="34">
        <v>3320976.82</v>
      </c>
      <c r="L126" s="35">
        <v>2629106.57</v>
      </c>
      <c r="M126" s="34"/>
      <c r="N126" s="36">
        <f t="shared" si="10"/>
        <v>2629106.57</v>
      </c>
      <c r="O126" s="70">
        <f t="shared" si="8"/>
        <v>3320976.82</v>
      </c>
      <c r="P126" s="121">
        <v>1881886.7</v>
      </c>
    </row>
    <row r="127" spans="1:16" s="7" customFormat="1" ht="33" customHeight="1">
      <c r="A127" s="28">
        <v>91</v>
      </c>
      <c r="B127" s="43" t="s">
        <v>310</v>
      </c>
      <c r="C127" s="42" t="s">
        <v>81</v>
      </c>
      <c r="D127" s="42"/>
      <c r="E127" s="42"/>
      <c r="F127" s="42"/>
      <c r="G127" s="29">
        <v>142919510</v>
      </c>
      <c r="H127" s="43" t="s">
        <v>54</v>
      </c>
      <c r="I127" s="33">
        <f t="shared" si="9"/>
        <v>10.000001145413444</v>
      </c>
      <c r="J127" s="33">
        <v>120.00001374496134</v>
      </c>
      <c r="K127" s="34">
        <v>2619141.9</v>
      </c>
      <c r="L127" s="35">
        <v>2073487.4</v>
      </c>
      <c r="M127" s="34"/>
      <c r="N127" s="36">
        <f t="shared" si="10"/>
        <v>2073487.4</v>
      </c>
      <c r="O127" s="70">
        <f t="shared" si="8"/>
        <v>2619141.9</v>
      </c>
      <c r="P127" s="121">
        <v>1484180.54</v>
      </c>
    </row>
    <row r="128" spans="1:16" s="7" customFormat="1" ht="15">
      <c r="A128" s="28">
        <v>92</v>
      </c>
      <c r="B128" s="43" t="s">
        <v>311</v>
      </c>
      <c r="C128" s="42" t="s">
        <v>82</v>
      </c>
      <c r="D128" s="42"/>
      <c r="E128" s="42"/>
      <c r="F128" s="42"/>
      <c r="G128" s="29">
        <v>143120470</v>
      </c>
      <c r="H128" s="43" t="s">
        <v>54</v>
      </c>
      <c r="I128" s="33">
        <f t="shared" si="9"/>
        <v>10.000002442986796</v>
      </c>
      <c r="J128" s="33">
        <v>120.00002931584154</v>
      </c>
      <c r="K128" s="34">
        <v>1964808.48</v>
      </c>
      <c r="L128" s="35">
        <v>1555473.48</v>
      </c>
      <c r="M128" s="39">
        <v>46474.82</v>
      </c>
      <c r="N128" s="36">
        <f t="shared" si="10"/>
        <v>1601948.3</v>
      </c>
      <c r="O128" s="70">
        <f t="shared" si="8"/>
        <v>2011283.3</v>
      </c>
      <c r="P128" s="121">
        <v>1146657.83</v>
      </c>
    </row>
    <row r="129" spans="1:16" s="7" customFormat="1" ht="15">
      <c r="A129" s="28">
        <v>93</v>
      </c>
      <c r="B129" s="43" t="s">
        <v>530</v>
      </c>
      <c r="C129" s="42" t="s">
        <v>83</v>
      </c>
      <c r="D129" s="42"/>
      <c r="E129" s="42"/>
      <c r="F129" s="42"/>
      <c r="G129" s="29">
        <v>143120390</v>
      </c>
      <c r="H129" s="43" t="s">
        <v>54</v>
      </c>
      <c r="I129" s="33">
        <f t="shared" si="9"/>
        <v>10.000033989938979</v>
      </c>
      <c r="J129" s="33">
        <v>120.00040787926775</v>
      </c>
      <c r="K129" s="34">
        <v>50014.97</v>
      </c>
      <c r="L129" s="35">
        <v>39595.22</v>
      </c>
      <c r="M129" s="34"/>
      <c r="N129" s="36">
        <f t="shared" si="10"/>
        <v>39595.22</v>
      </c>
      <c r="O129" s="70">
        <f t="shared" si="8"/>
        <v>50014.97</v>
      </c>
      <c r="P129" s="121">
        <v>28341.89</v>
      </c>
    </row>
    <row r="130" spans="1:16" s="7" customFormat="1" ht="15">
      <c r="A130" s="28">
        <v>94</v>
      </c>
      <c r="B130" s="43" t="s">
        <v>531</v>
      </c>
      <c r="C130" s="42" t="s">
        <v>83</v>
      </c>
      <c r="D130" s="42"/>
      <c r="E130" s="42"/>
      <c r="F130" s="42"/>
      <c r="G130" s="29">
        <v>143120390</v>
      </c>
      <c r="H130" s="43" t="s">
        <v>54</v>
      </c>
      <c r="I130" s="33">
        <f t="shared" si="9"/>
        <v>9.99993983424334</v>
      </c>
      <c r="J130" s="33">
        <v>119.99927801092008</v>
      </c>
      <c r="K130" s="34">
        <v>53186.08</v>
      </c>
      <c r="L130" s="35">
        <v>42105.58</v>
      </c>
      <c r="M130" s="34"/>
      <c r="N130" s="36">
        <f t="shared" si="10"/>
        <v>42105.58</v>
      </c>
      <c r="O130" s="70">
        <f t="shared" si="8"/>
        <v>53186.08</v>
      </c>
      <c r="P130" s="121">
        <v>30138.64</v>
      </c>
    </row>
    <row r="131" spans="1:16" s="7" customFormat="1" ht="15">
      <c r="A131" s="28">
        <v>95</v>
      </c>
      <c r="B131" s="43" t="s">
        <v>532</v>
      </c>
      <c r="C131" s="42" t="s">
        <v>83</v>
      </c>
      <c r="D131" s="42"/>
      <c r="E131" s="42"/>
      <c r="F131" s="42"/>
      <c r="G131" s="29">
        <v>143120390</v>
      </c>
      <c r="H131" s="43" t="s">
        <v>54</v>
      </c>
      <c r="I131" s="33">
        <f t="shared" si="9"/>
        <v>10.000079009744535</v>
      </c>
      <c r="J131" s="33">
        <v>120.00094811693442</v>
      </c>
      <c r="K131" s="34">
        <v>45564.36</v>
      </c>
      <c r="L131" s="35">
        <v>36071.86</v>
      </c>
      <c r="M131" s="34"/>
      <c r="N131" s="36">
        <f t="shared" si="10"/>
        <v>36071.86</v>
      </c>
      <c r="O131" s="70">
        <f t="shared" si="8"/>
        <v>45564.36</v>
      </c>
      <c r="P131" s="121">
        <v>25819.96</v>
      </c>
    </row>
    <row r="132" spans="1:16" s="7" customFormat="1" ht="15">
      <c r="A132" s="28">
        <v>96</v>
      </c>
      <c r="B132" s="43" t="s">
        <v>533</v>
      </c>
      <c r="C132" s="42" t="s">
        <v>83</v>
      </c>
      <c r="D132" s="42"/>
      <c r="E132" s="42"/>
      <c r="F132" s="42"/>
      <c r="G132" s="29">
        <v>143120390</v>
      </c>
      <c r="H132" s="43" t="s">
        <v>54</v>
      </c>
      <c r="I132" s="33">
        <f t="shared" si="9"/>
        <v>10.0000561631386</v>
      </c>
      <c r="J132" s="33">
        <v>120.0006739576632</v>
      </c>
      <c r="K132" s="34">
        <v>39171.82</v>
      </c>
      <c r="L132" s="35">
        <v>31011.07</v>
      </c>
      <c r="M132" s="34"/>
      <c r="N132" s="36">
        <f t="shared" si="10"/>
        <v>31011.07</v>
      </c>
      <c r="O132" s="70">
        <f t="shared" si="8"/>
        <v>39171.82</v>
      </c>
      <c r="P132" s="121">
        <v>22197.46</v>
      </c>
    </row>
    <row r="133" spans="1:16" s="7" customFormat="1" ht="15">
      <c r="A133" s="28">
        <v>97</v>
      </c>
      <c r="B133" s="43" t="s">
        <v>534</v>
      </c>
      <c r="C133" s="42" t="s">
        <v>83</v>
      </c>
      <c r="D133" s="42"/>
      <c r="E133" s="42"/>
      <c r="F133" s="42"/>
      <c r="G133" s="29">
        <v>143120390</v>
      </c>
      <c r="H133" s="43" t="s">
        <v>54</v>
      </c>
      <c r="I133" s="33">
        <f t="shared" si="9"/>
        <v>10.000106513683294</v>
      </c>
      <c r="J133" s="33">
        <v>120.00127816419953</v>
      </c>
      <c r="K133" s="34">
        <v>40370.83</v>
      </c>
      <c r="L133" s="35">
        <v>31960.33</v>
      </c>
      <c r="M133" s="34"/>
      <c r="N133" s="36">
        <f aca="true" t="shared" si="11" ref="N133:N164">L133+M133</f>
        <v>31960.33</v>
      </c>
      <c r="O133" s="70">
        <f t="shared" si="8"/>
        <v>40370.83</v>
      </c>
      <c r="P133" s="121">
        <v>22876.99</v>
      </c>
    </row>
    <row r="134" spans="1:16" s="7" customFormat="1" ht="15">
      <c r="A134" s="28">
        <v>98</v>
      </c>
      <c r="B134" s="43" t="s">
        <v>535</v>
      </c>
      <c r="C134" s="42" t="s">
        <v>83</v>
      </c>
      <c r="D134" s="42"/>
      <c r="E134" s="42"/>
      <c r="F134" s="42"/>
      <c r="G134" s="29">
        <v>143120390</v>
      </c>
      <c r="H134" s="43" t="s">
        <v>54</v>
      </c>
      <c r="I134" s="33">
        <f t="shared" si="9"/>
        <v>10</v>
      </c>
      <c r="J134" s="33">
        <v>120</v>
      </c>
      <c r="K134" s="34">
        <v>42453.6</v>
      </c>
      <c r="L134" s="35">
        <v>33609.1</v>
      </c>
      <c r="M134" s="34"/>
      <c r="N134" s="36">
        <f t="shared" si="11"/>
        <v>33609.1</v>
      </c>
      <c r="O134" s="70">
        <f t="shared" si="8"/>
        <v>42453.6</v>
      </c>
      <c r="P134" s="121">
        <v>24057.04</v>
      </c>
    </row>
    <row r="135" spans="1:16" s="7" customFormat="1" ht="15">
      <c r="A135" s="28">
        <v>99</v>
      </c>
      <c r="B135" s="43" t="s">
        <v>312</v>
      </c>
      <c r="C135" s="42" t="s">
        <v>83</v>
      </c>
      <c r="D135" s="42"/>
      <c r="E135" s="42"/>
      <c r="F135" s="42"/>
      <c r="G135" s="29">
        <v>143120390</v>
      </c>
      <c r="H135" s="43" t="s">
        <v>54</v>
      </c>
      <c r="I135" s="33">
        <f t="shared" si="9"/>
        <v>10.000097945933845</v>
      </c>
      <c r="J135" s="33">
        <v>120.00117535120614</v>
      </c>
      <c r="K135" s="34">
        <v>42881.22</v>
      </c>
      <c r="L135" s="35">
        <v>33947.72</v>
      </c>
      <c r="M135" s="34"/>
      <c r="N135" s="36">
        <f t="shared" si="11"/>
        <v>33947.72</v>
      </c>
      <c r="O135" s="70">
        <f t="shared" si="8"/>
        <v>42881.22</v>
      </c>
      <c r="P135" s="121">
        <v>24299.54</v>
      </c>
    </row>
    <row r="136" spans="1:16" s="7" customFormat="1" ht="15">
      <c r="A136" s="28">
        <v>100</v>
      </c>
      <c r="B136" s="43" t="s">
        <v>313</v>
      </c>
      <c r="C136" s="42" t="s">
        <v>83</v>
      </c>
      <c r="D136" s="42"/>
      <c r="E136" s="42"/>
      <c r="F136" s="42"/>
      <c r="G136" s="29">
        <v>143120390</v>
      </c>
      <c r="H136" s="43" t="s">
        <v>54</v>
      </c>
      <c r="I136" s="33">
        <f t="shared" si="9"/>
        <v>9.999949096832369</v>
      </c>
      <c r="J136" s="33">
        <v>119.99938916198843</v>
      </c>
      <c r="K136" s="34">
        <v>41254.590000000004</v>
      </c>
      <c r="L136" s="35">
        <v>32659.84</v>
      </c>
      <c r="M136" s="34"/>
      <c r="N136" s="36">
        <f t="shared" si="11"/>
        <v>32659.84</v>
      </c>
      <c r="O136" s="70">
        <f t="shared" si="8"/>
        <v>41254.590000000004</v>
      </c>
      <c r="P136" s="121">
        <v>23377.51</v>
      </c>
    </row>
    <row r="137" spans="1:16" s="7" customFormat="1" ht="15">
      <c r="A137" s="28">
        <v>101</v>
      </c>
      <c r="B137" s="43" t="s">
        <v>314</v>
      </c>
      <c r="C137" s="42" t="s">
        <v>83</v>
      </c>
      <c r="D137" s="42"/>
      <c r="E137" s="42"/>
      <c r="F137" s="42"/>
      <c r="G137" s="29">
        <v>143120390</v>
      </c>
      <c r="H137" s="43" t="s">
        <v>54</v>
      </c>
      <c r="I137" s="33">
        <f t="shared" si="9"/>
        <v>9.999859372802698</v>
      </c>
      <c r="J137" s="33">
        <v>119.99831247363238</v>
      </c>
      <c r="K137" s="34">
        <v>42665.399999999994</v>
      </c>
      <c r="L137" s="35">
        <v>33776.65</v>
      </c>
      <c r="M137" s="34"/>
      <c r="N137" s="36">
        <f t="shared" si="11"/>
        <v>33776.65</v>
      </c>
      <c r="O137" s="70">
        <f t="shared" si="8"/>
        <v>42665.399999999994</v>
      </c>
      <c r="P137" s="121">
        <v>24176.8</v>
      </c>
    </row>
    <row r="138" spans="1:16" s="7" customFormat="1" ht="15">
      <c r="A138" s="28">
        <v>102</v>
      </c>
      <c r="B138" s="43" t="s">
        <v>315</v>
      </c>
      <c r="C138" s="42" t="s">
        <v>83</v>
      </c>
      <c r="D138" s="42"/>
      <c r="E138" s="42"/>
      <c r="F138" s="42"/>
      <c r="G138" s="29">
        <v>143120390</v>
      </c>
      <c r="H138" s="43" t="s">
        <v>54</v>
      </c>
      <c r="I138" s="33">
        <f t="shared" si="9"/>
        <v>9.999859372802698</v>
      </c>
      <c r="J138" s="33">
        <v>119.99831247363238</v>
      </c>
      <c r="K138" s="34">
        <v>42665.399999999994</v>
      </c>
      <c r="L138" s="35">
        <v>33776.65</v>
      </c>
      <c r="M138" s="34"/>
      <c r="N138" s="36">
        <f t="shared" si="11"/>
        <v>33776.65</v>
      </c>
      <c r="O138" s="70">
        <f t="shared" si="8"/>
        <v>42665.399999999994</v>
      </c>
      <c r="P138" s="121">
        <v>24176.8</v>
      </c>
    </row>
    <row r="139" spans="1:16" s="7" customFormat="1" ht="15">
      <c r="A139" s="28">
        <v>103</v>
      </c>
      <c r="B139" s="43" t="s">
        <v>316</v>
      </c>
      <c r="C139" s="42" t="s">
        <v>83</v>
      </c>
      <c r="D139" s="42"/>
      <c r="E139" s="42"/>
      <c r="F139" s="42"/>
      <c r="G139" s="29">
        <v>143120390</v>
      </c>
      <c r="H139" s="43" t="s">
        <v>54</v>
      </c>
      <c r="I139" s="33">
        <f t="shared" si="9"/>
        <v>9.999907506156871</v>
      </c>
      <c r="J139" s="33">
        <v>119.99889007388245</v>
      </c>
      <c r="K139" s="34">
        <v>35523.27</v>
      </c>
      <c r="L139" s="35">
        <v>28122.52</v>
      </c>
      <c r="M139" s="34"/>
      <c r="N139" s="36">
        <f t="shared" si="11"/>
        <v>28122.52</v>
      </c>
      <c r="O139" s="70">
        <f t="shared" si="8"/>
        <v>35523.27</v>
      </c>
      <c r="P139" s="121">
        <v>20129.71</v>
      </c>
    </row>
    <row r="140" spans="1:16" s="7" customFormat="1" ht="15">
      <c r="A140" s="28">
        <v>104</v>
      </c>
      <c r="B140" s="43" t="s">
        <v>317</v>
      </c>
      <c r="C140" s="42" t="s">
        <v>83</v>
      </c>
      <c r="D140" s="42"/>
      <c r="E140" s="42"/>
      <c r="F140" s="42"/>
      <c r="G140" s="29">
        <v>143120390</v>
      </c>
      <c r="H140" s="43" t="s">
        <v>54</v>
      </c>
      <c r="I140" s="33">
        <f t="shared" si="9"/>
        <v>9.999907506156871</v>
      </c>
      <c r="J140" s="33">
        <v>119.99889007388245</v>
      </c>
      <c r="K140" s="34">
        <v>35523.27</v>
      </c>
      <c r="L140" s="35">
        <v>28122.52</v>
      </c>
      <c r="M140" s="34"/>
      <c r="N140" s="36">
        <f t="shared" si="11"/>
        <v>28122.52</v>
      </c>
      <c r="O140" s="70">
        <f aca="true" t="shared" si="12" ref="O140:O203">K140+M140</f>
        <v>35523.27</v>
      </c>
      <c r="P140" s="121">
        <v>20129.71</v>
      </c>
    </row>
    <row r="141" spans="1:16" s="7" customFormat="1" ht="15">
      <c r="A141" s="28">
        <v>105</v>
      </c>
      <c r="B141" s="43" t="s">
        <v>318</v>
      </c>
      <c r="C141" s="42" t="s">
        <v>83</v>
      </c>
      <c r="D141" s="42"/>
      <c r="E141" s="42"/>
      <c r="F141" s="42"/>
      <c r="G141" s="29">
        <v>143120390</v>
      </c>
      <c r="H141" s="43" t="s">
        <v>54</v>
      </c>
      <c r="I141" s="33">
        <f t="shared" si="9"/>
        <v>9.999907506156871</v>
      </c>
      <c r="J141" s="33">
        <v>119.99889007388245</v>
      </c>
      <c r="K141" s="34">
        <v>35523.27</v>
      </c>
      <c r="L141" s="35">
        <v>28122.52</v>
      </c>
      <c r="M141" s="34"/>
      <c r="N141" s="36">
        <f t="shared" si="11"/>
        <v>28122.52</v>
      </c>
      <c r="O141" s="70">
        <f t="shared" si="12"/>
        <v>35523.27</v>
      </c>
      <c r="P141" s="121">
        <v>20129.71</v>
      </c>
    </row>
    <row r="142" spans="1:16" s="7" customFormat="1" ht="15">
      <c r="A142" s="28">
        <v>106</v>
      </c>
      <c r="B142" s="43" t="s">
        <v>319</v>
      </c>
      <c r="C142" s="42" t="s">
        <v>83</v>
      </c>
      <c r="D142" s="42"/>
      <c r="E142" s="42"/>
      <c r="F142" s="42"/>
      <c r="G142" s="29">
        <v>143120390</v>
      </c>
      <c r="H142" s="43" t="s">
        <v>54</v>
      </c>
      <c r="I142" s="33">
        <f t="shared" si="9"/>
        <v>9.999907506156871</v>
      </c>
      <c r="J142" s="33">
        <v>119.99889007388245</v>
      </c>
      <c r="K142" s="34">
        <v>35523.27</v>
      </c>
      <c r="L142" s="35">
        <v>28122.52</v>
      </c>
      <c r="M142" s="34"/>
      <c r="N142" s="36">
        <f t="shared" si="11"/>
        <v>28122.52</v>
      </c>
      <c r="O142" s="70">
        <f t="shared" si="12"/>
        <v>35523.27</v>
      </c>
      <c r="P142" s="121">
        <v>20129.71</v>
      </c>
    </row>
    <row r="143" spans="1:16" s="7" customFormat="1" ht="15">
      <c r="A143" s="28">
        <v>107</v>
      </c>
      <c r="B143" s="43" t="s">
        <v>320</v>
      </c>
      <c r="C143" s="42" t="s">
        <v>83</v>
      </c>
      <c r="D143" s="42"/>
      <c r="E143" s="42"/>
      <c r="F143" s="42"/>
      <c r="G143" s="29">
        <v>143120390</v>
      </c>
      <c r="H143" s="43" t="s">
        <v>54</v>
      </c>
      <c r="I143" s="33">
        <f t="shared" si="9"/>
        <v>9.999907506156871</v>
      </c>
      <c r="J143" s="33">
        <v>119.99889007388245</v>
      </c>
      <c r="K143" s="34">
        <v>35523.27</v>
      </c>
      <c r="L143" s="35">
        <v>28122.52</v>
      </c>
      <c r="M143" s="34"/>
      <c r="N143" s="36">
        <f t="shared" si="11"/>
        <v>28122.52</v>
      </c>
      <c r="O143" s="70">
        <f t="shared" si="12"/>
        <v>35523.27</v>
      </c>
      <c r="P143" s="121">
        <v>20129.71</v>
      </c>
    </row>
    <row r="144" spans="1:17" s="7" customFormat="1" ht="15">
      <c r="A144" s="28">
        <v>108</v>
      </c>
      <c r="B144" s="43" t="s">
        <v>321</v>
      </c>
      <c r="C144" s="42" t="s">
        <v>83</v>
      </c>
      <c r="D144" s="42"/>
      <c r="E144" s="42"/>
      <c r="F144" s="42"/>
      <c r="G144" s="29">
        <v>143120390</v>
      </c>
      <c r="H144" s="43" t="s">
        <v>54</v>
      </c>
      <c r="I144" s="33">
        <f t="shared" si="9"/>
        <v>9.999907506156871</v>
      </c>
      <c r="J144" s="33">
        <v>119.99889007388245</v>
      </c>
      <c r="K144" s="34">
        <v>35523.27</v>
      </c>
      <c r="L144" s="35">
        <v>28122.52</v>
      </c>
      <c r="M144" s="34"/>
      <c r="N144" s="36">
        <f t="shared" si="11"/>
        <v>28122.52</v>
      </c>
      <c r="O144" s="70">
        <f t="shared" si="12"/>
        <v>35523.27</v>
      </c>
      <c r="P144" s="121">
        <v>20129.71</v>
      </c>
      <c r="Q144" s="7" t="s">
        <v>251</v>
      </c>
    </row>
    <row r="145" spans="1:16" s="7" customFormat="1" ht="15">
      <c r="A145" s="28">
        <v>109</v>
      </c>
      <c r="B145" s="43" t="s">
        <v>322</v>
      </c>
      <c r="C145" s="42" t="s">
        <v>83</v>
      </c>
      <c r="D145" s="42"/>
      <c r="E145" s="42"/>
      <c r="F145" s="42"/>
      <c r="G145" s="29">
        <v>143120390</v>
      </c>
      <c r="H145" s="43" t="s">
        <v>54</v>
      </c>
      <c r="I145" s="33">
        <f t="shared" si="9"/>
        <v>9.999907506156871</v>
      </c>
      <c r="J145" s="33">
        <v>119.99889007388245</v>
      </c>
      <c r="K145" s="34">
        <v>35523.27</v>
      </c>
      <c r="L145" s="35">
        <v>28122.52</v>
      </c>
      <c r="M145" s="34"/>
      <c r="N145" s="36">
        <f t="shared" si="11"/>
        <v>28122.52</v>
      </c>
      <c r="O145" s="70">
        <f t="shared" si="12"/>
        <v>35523.27</v>
      </c>
      <c r="P145" s="121">
        <v>20129.71</v>
      </c>
    </row>
    <row r="146" spans="1:16" s="7" customFormat="1" ht="15">
      <c r="A146" s="28">
        <v>110</v>
      </c>
      <c r="B146" s="43" t="s">
        <v>323</v>
      </c>
      <c r="C146" s="42" t="s">
        <v>84</v>
      </c>
      <c r="D146" s="42"/>
      <c r="E146" s="42"/>
      <c r="F146" s="42"/>
      <c r="G146" s="29">
        <v>143120390</v>
      </c>
      <c r="H146" s="43" t="s">
        <v>54</v>
      </c>
      <c r="I146" s="33">
        <f t="shared" si="9"/>
        <v>9.99988731959094</v>
      </c>
      <c r="J146" s="33">
        <v>119.99864783509128</v>
      </c>
      <c r="K146" s="34">
        <v>27683.69</v>
      </c>
      <c r="L146" s="35">
        <v>21916.19</v>
      </c>
      <c r="M146" s="34"/>
      <c r="N146" s="36">
        <f t="shared" si="11"/>
        <v>21916.19</v>
      </c>
      <c r="O146" s="70">
        <f t="shared" si="12"/>
        <v>27683.69</v>
      </c>
      <c r="P146" s="121">
        <v>15687.29</v>
      </c>
    </row>
    <row r="147" spans="1:16" s="7" customFormat="1" ht="15">
      <c r="A147" s="28">
        <v>111</v>
      </c>
      <c r="B147" s="43" t="s">
        <v>324</v>
      </c>
      <c r="C147" s="42" t="s">
        <v>84</v>
      </c>
      <c r="D147" s="42"/>
      <c r="E147" s="42"/>
      <c r="F147" s="42"/>
      <c r="G147" s="29">
        <v>143120390</v>
      </c>
      <c r="H147" s="43" t="s">
        <v>54</v>
      </c>
      <c r="I147" s="33">
        <f t="shared" si="9"/>
        <v>9.99988731959094</v>
      </c>
      <c r="J147" s="33">
        <v>119.99864783509128</v>
      </c>
      <c r="K147" s="34">
        <v>27683.69</v>
      </c>
      <c r="L147" s="35">
        <v>21916.19</v>
      </c>
      <c r="M147" s="34"/>
      <c r="N147" s="36">
        <f t="shared" si="11"/>
        <v>21916.19</v>
      </c>
      <c r="O147" s="70">
        <f t="shared" si="12"/>
        <v>27683.69</v>
      </c>
      <c r="P147" s="121">
        <v>15687.29</v>
      </c>
    </row>
    <row r="148" spans="1:16" s="7" customFormat="1" ht="15">
      <c r="A148" s="28">
        <v>112</v>
      </c>
      <c r="B148" s="43" t="s">
        <v>326</v>
      </c>
      <c r="C148" s="42" t="s">
        <v>84</v>
      </c>
      <c r="D148" s="42"/>
      <c r="E148" s="42"/>
      <c r="F148" s="42"/>
      <c r="G148" s="29">
        <v>143120390</v>
      </c>
      <c r="H148" s="43" t="s">
        <v>54</v>
      </c>
      <c r="I148" s="33">
        <f t="shared" si="9"/>
        <v>9.999970192066984</v>
      </c>
      <c r="J148" s="33">
        <v>119.99964230480381</v>
      </c>
      <c r="K148" s="34">
        <v>44917.07</v>
      </c>
      <c r="L148" s="35">
        <v>35559.32</v>
      </c>
      <c r="M148" s="34"/>
      <c r="N148" s="36">
        <f t="shared" si="11"/>
        <v>35559.32</v>
      </c>
      <c r="O148" s="70">
        <f t="shared" si="12"/>
        <v>44917.07</v>
      </c>
      <c r="P148" s="121">
        <v>25452.95</v>
      </c>
    </row>
    <row r="149" spans="1:16" s="7" customFormat="1" ht="15">
      <c r="A149" s="28">
        <v>113</v>
      </c>
      <c r="B149" s="43" t="s">
        <v>325</v>
      </c>
      <c r="C149" s="42" t="s">
        <v>85</v>
      </c>
      <c r="D149" s="42"/>
      <c r="E149" s="42"/>
      <c r="F149" s="42"/>
      <c r="G149" s="29">
        <v>143120390</v>
      </c>
      <c r="H149" s="43" t="s">
        <v>54</v>
      </c>
      <c r="I149" s="33">
        <f t="shared" si="9"/>
        <v>9.999812330785252</v>
      </c>
      <c r="J149" s="33">
        <v>119.99774796942302</v>
      </c>
      <c r="K149" s="34">
        <v>28447.87</v>
      </c>
      <c r="L149" s="35">
        <v>22521.12</v>
      </c>
      <c r="M149" s="34"/>
      <c r="N149" s="36">
        <f t="shared" si="11"/>
        <v>22521.12</v>
      </c>
      <c r="O149" s="70">
        <f t="shared" si="12"/>
        <v>28447.87</v>
      </c>
      <c r="P149" s="121">
        <v>16120.23</v>
      </c>
    </row>
    <row r="150" spans="1:16" s="7" customFormat="1" ht="15">
      <c r="A150" s="28">
        <v>114</v>
      </c>
      <c r="B150" s="43" t="s">
        <v>327</v>
      </c>
      <c r="C150" s="42" t="s">
        <v>86</v>
      </c>
      <c r="D150" s="42"/>
      <c r="E150" s="42"/>
      <c r="F150" s="42"/>
      <c r="G150" s="29">
        <v>143120390</v>
      </c>
      <c r="H150" s="43" t="s">
        <v>54</v>
      </c>
      <c r="I150" s="33">
        <f t="shared" si="9"/>
        <v>10.000032490535366</v>
      </c>
      <c r="J150" s="33">
        <v>120.00038988642439</v>
      </c>
      <c r="K150" s="34">
        <v>51126.17</v>
      </c>
      <c r="L150" s="35">
        <v>40474.92</v>
      </c>
      <c r="M150" s="34"/>
      <c r="N150" s="36">
        <f t="shared" si="11"/>
        <v>40474.92</v>
      </c>
      <c r="O150" s="70">
        <f t="shared" si="12"/>
        <v>51126.17</v>
      </c>
      <c r="P150" s="121">
        <v>28971.57</v>
      </c>
    </row>
    <row r="151" spans="1:16" s="7" customFormat="1" ht="15">
      <c r="A151" s="28">
        <v>115</v>
      </c>
      <c r="B151" s="43" t="s">
        <v>328</v>
      </c>
      <c r="C151" s="42" t="s">
        <v>87</v>
      </c>
      <c r="D151" s="42"/>
      <c r="E151" s="42"/>
      <c r="F151" s="42"/>
      <c r="G151" s="29">
        <v>143120390</v>
      </c>
      <c r="H151" s="43" t="s">
        <v>54</v>
      </c>
      <c r="I151" s="33">
        <f t="shared" si="9"/>
        <v>9.999979852274537</v>
      </c>
      <c r="J151" s="33">
        <v>119.99975822729445</v>
      </c>
      <c r="K151" s="34">
        <v>66453.47</v>
      </c>
      <c r="L151" s="35">
        <v>52608.97</v>
      </c>
      <c r="M151" s="34"/>
      <c r="N151" s="36">
        <f t="shared" si="11"/>
        <v>52608.97</v>
      </c>
      <c r="O151" s="70">
        <f t="shared" si="12"/>
        <v>66453.47</v>
      </c>
      <c r="P151" s="121">
        <v>37656.91</v>
      </c>
    </row>
    <row r="152" spans="1:16" s="7" customFormat="1" ht="15">
      <c r="A152" s="28">
        <v>116</v>
      </c>
      <c r="B152" s="43" t="s">
        <v>329</v>
      </c>
      <c r="C152" s="42" t="s">
        <v>87</v>
      </c>
      <c r="D152" s="42"/>
      <c r="E152" s="42"/>
      <c r="F152" s="42"/>
      <c r="G152" s="29">
        <v>143120390</v>
      </c>
      <c r="H152" s="43" t="s">
        <v>54</v>
      </c>
      <c r="I152" s="33">
        <f t="shared" si="9"/>
        <v>9.999982861893278</v>
      </c>
      <c r="J152" s="33">
        <v>119.99979434271933</v>
      </c>
      <c r="K152" s="34">
        <v>66453.49</v>
      </c>
      <c r="L152" s="35">
        <v>52608.99</v>
      </c>
      <c r="M152" s="34"/>
      <c r="N152" s="36">
        <f t="shared" si="11"/>
        <v>52608.99</v>
      </c>
      <c r="O152" s="70">
        <f t="shared" si="12"/>
        <v>66453.49</v>
      </c>
      <c r="P152" s="121">
        <v>37656.93</v>
      </c>
    </row>
    <row r="153" spans="1:16" s="7" customFormat="1" ht="15">
      <c r="A153" s="28">
        <v>117</v>
      </c>
      <c r="B153" s="43" t="s">
        <v>330</v>
      </c>
      <c r="C153" s="42" t="s">
        <v>88</v>
      </c>
      <c r="D153" s="42"/>
      <c r="E153" s="42"/>
      <c r="F153" s="42"/>
      <c r="G153" s="29">
        <v>143120390</v>
      </c>
      <c r="H153" s="43" t="s">
        <v>54</v>
      </c>
      <c r="I153" s="33">
        <f t="shared" si="9"/>
        <v>9.999925400196624</v>
      </c>
      <c r="J153" s="33">
        <v>119.99910480235948</v>
      </c>
      <c r="K153" s="34">
        <v>48778.44</v>
      </c>
      <c r="L153" s="35">
        <v>38616.19</v>
      </c>
      <c r="M153" s="34"/>
      <c r="N153" s="36">
        <f t="shared" si="11"/>
        <v>38616.19</v>
      </c>
      <c r="O153" s="70">
        <f t="shared" si="12"/>
        <v>48778.44</v>
      </c>
      <c r="P153" s="121">
        <v>27640.96</v>
      </c>
    </row>
    <row r="154" spans="1:16" s="7" customFormat="1" ht="15">
      <c r="A154" s="28">
        <v>118</v>
      </c>
      <c r="B154" s="43" t="s">
        <v>525</v>
      </c>
      <c r="C154" s="42" t="s">
        <v>89</v>
      </c>
      <c r="D154" s="42"/>
      <c r="E154" s="42"/>
      <c r="F154" s="42"/>
      <c r="G154" s="29">
        <v>143120390</v>
      </c>
      <c r="H154" s="43" t="s">
        <v>54</v>
      </c>
      <c r="I154" s="33">
        <f t="shared" si="9"/>
        <v>10.00008232220194</v>
      </c>
      <c r="J154" s="33">
        <v>120.00098786642329</v>
      </c>
      <c r="K154" s="34">
        <v>55878.46</v>
      </c>
      <c r="L154" s="35">
        <v>44237.21</v>
      </c>
      <c r="M154" s="34"/>
      <c r="N154" s="36">
        <f t="shared" si="11"/>
        <v>44237.21</v>
      </c>
      <c r="O154" s="70">
        <f t="shared" si="12"/>
        <v>55878.46</v>
      </c>
      <c r="P154" s="121">
        <v>31664.66</v>
      </c>
    </row>
    <row r="155" spans="1:16" s="7" customFormat="1" ht="15">
      <c r="A155" s="28">
        <v>119</v>
      </c>
      <c r="B155" s="43" t="s">
        <v>331</v>
      </c>
      <c r="C155" s="42" t="s">
        <v>89</v>
      </c>
      <c r="D155" s="42"/>
      <c r="E155" s="42"/>
      <c r="F155" s="42"/>
      <c r="G155" s="29">
        <v>143120390</v>
      </c>
      <c r="H155" s="43" t="s">
        <v>54</v>
      </c>
      <c r="I155" s="33">
        <f t="shared" si="9"/>
        <v>10.00008232220194</v>
      </c>
      <c r="J155" s="33">
        <v>120.00098786642329</v>
      </c>
      <c r="K155" s="34">
        <v>55878.46</v>
      </c>
      <c r="L155" s="35">
        <v>44237.21</v>
      </c>
      <c r="M155" s="34"/>
      <c r="N155" s="36">
        <f t="shared" si="11"/>
        <v>44237.21</v>
      </c>
      <c r="O155" s="70">
        <f t="shared" si="12"/>
        <v>55878.46</v>
      </c>
      <c r="P155" s="121">
        <v>31664.66</v>
      </c>
    </row>
    <row r="156" spans="1:16" s="7" customFormat="1" ht="15">
      <c r="A156" s="28">
        <v>120</v>
      </c>
      <c r="B156" s="43" t="s">
        <v>332</v>
      </c>
      <c r="C156" s="42" t="s">
        <v>89</v>
      </c>
      <c r="D156" s="42"/>
      <c r="E156" s="42"/>
      <c r="F156" s="42"/>
      <c r="G156" s="29">
        <v>143120390</v>
      </c>
      <c r="H156" s="43" t="s">
        <v>54</v>
      </c>
      <c r="I156" s="33">
        <f t="shared" si="9"/>
        <v>10.00008232220194</v>
      </c>
      <c r="J156" s="33">
        <v>120.00098786642329</v>
      </c>
      <c r="K156" s="34">
        <v>55878.46</v>
      </c>
      <c r="L156" s="35">
        <v>44237.21</v>
      </c>
      <c r="M156" s="34"/>
      <c r="N156" s="36">
        <f t="shared" si="11"/>
        <v>44237.21</v>
      </c>
      <c r="O156" s="70">
        <f t="shared" si="12"/>
        <v>55878.46</v>
      </c>
      <c r="P156" s="121">
        <v>31664.66</v>
      </c>
    </row>
    <row r="157" spans="1:16" s="7" customFormat="1" ht="15">
      <c r="A157" s="28">
        <v>121</v>
      </c>
      <c r="B157" s="43" t="s">
        <v>333</v>
      </c>
      <c r="C157" s="42" t="s">
        <v>89</v>
      </c>
      <c r="D157" s="42"/>
      <c r="E157" s="42"/>
      <c r="F157" s="42"/>
      <c r="G157" s="29">
        <v>143120390</v>
      </c>
      <c r="H157" s="43" t="s">
        <v>54</v>
      </c>
      <c r="I157" s="33">
        <f t="shared" si="9"/>
        <v>10.00008232220194</v>
      </c>
      <c r="J157" s="33">
        <v>120.00098786642329</v>
      </c>
      <c r="K157" s="34">
        <v>55878.46</v>
      </c>
      <c r="L157" s="35">
        <v>44237.21</v>
      </c>
      <c r="M157" s="34"/>
      <c r="N157" s="36">
        <f t="shared" si="11"/>
        <v>44237.21</v>
      </c>
      <c r="O157" s="70">
        <f t="shared" si="12"/>
        <v>55878.46</v>
      </c>
      <c r="P157" s="121">
        <v>31664.66</v>
      </c>
    </row>
    <row r="158" spans="1:16" s="7" customFormat="1" ht="15">
      <c r="A158" s="28">
        <v>122</v>
      </c>
      <c r="B158" s="43" t="s">
        <v>334</v>
      </c>
      <c r="C158" s="42" t="s">
        <v>89</v>
      </c>
      <c r="D158" s="42"/>
      <c r="E158" s="42"/>
      <c r="F158" s="42"/>
      <c r="G158" s="29">
        <v>143120390</v>
      </c>
      <c r="H158" s="43" t="s">
        <v>54</v>
      </c>
      <c r="I158" s="33">
        <f t="shared" si="9"/>
        <v>10.00008232220194</v>
      </c>
      <c r="J158" s="33">
        <v>120.00098786642329</v>
      </c>
      <c r="K158" s="34">
        <v>55878.46</v>
      </c>
      <c r="L158" s="35">
        <v>44237.21</v>
      </c>
      <c r="M158" s="34"/>
      <c r="N158" s="36">
        <f t="shared" si="11"/>
        <v>44237.21</v>
      </c>
      <c r="O158" s="70">
        <f t="shared" si="12"/>
        <v>55878.46</v>
      </c>
      <c r="P158" s="121">
        <v>31664.66</v>
      </c>
    </row>
    <row r="159" spans="1:16" s="7" customFormat="1" ht="15">
      <c r="A159" s="28">
        <v>123</v>
      </c>
      <c r="B159" s="43" t="s">
        <v>335</v>
      </c>
      <c r="C159" s="42" t="s">
        <v>90</v>
      </c>
      <c r="D159" s="42"/>
      <c r="E159" s="42"/>
      <c r="F159" s="42"/>
      <c r="G159" s="29">
        <v>143120390</v>
      </c>
      <c r="H159" s="43" t="s">
        <v>54</v>
      </c>
      <c r="I159" s="33">
        <f t="shared" si="9"/>
        <v>9.999899549934456</v>
      </c>
      <c r="J159" s="33">
        <v>119.99879459921348</v>
      </c>
      <c r="K159" s="34">
        <v>54144.66</v>
      </c>
      <c r="L159" s="35">
        <v>42864.41</v>
      </c>
      <c r="M159" s="34"/>
      <c r="N159" s="36">
        <f t="shared" si="11"/>
        <v>42864.41</v>
      </c>
      <c r="O159" s="70">
        <f t="shared" si="12"/>
        <v>54144.66</v>
      </c>
      <c r="P159" s="121">
        <v>30681.74</v>
      </c>
    </row>
    <row r="160" spans="1:16" s="7" customFormat="1" ht="15">
      <c r="A160" s="28">
        <v>124</v>
      </c>
      <c r="B160" s="43" t="s">
        <v>336</v>
      </c>
      <c r="C160" s="42" t="s">
        <v>91</v>
      </c>
      <c r="D160" s="42"/>
      <c r="E160" s="42"/>
      <c r="F160" s="42"/>
      <c r="G160" s="29">
        <v>143120390</v>
      </c>
      <c r="H160" s="43" t="s">
        <v>54</v>
      </c>
      <c r="I160" s="33">
        <f t="shared" si="9"/>
        <v>9.999925400196624</v>
      </c>
      <c r="J160" s="33">
        <v>119.99910480235948</v>
      </c>
      <c r="K160" s="34">
        <v>48778.44</v>
      </c>
      <c r="L160" s="35">
        <v>38616.19</v>
      </c>
      <c r="M160" s="34"/>
      <c r="N160" s="36">
        <f t="shared" si="11"/>
        <v>38616.19</v>
      </c>
      <c r="O160" s="70">
        <f t="shared" si="12"/>
        <v>48778.44</v>
      </c>
      <c r="P160" s="121">
        <v>27640.96</v>
      </c>
    </row>
    <row r="161" spans="1:16" s="7" customFormat="1" ht="15">
      <c r="A161" s="28">
        <v>125</v>
      </c>
      <c r="B161" s="43" t="s">
        <v>337</v>
      </c>
      <c r="C161" s="42" t="s">
        <v>92</v>
      </c>
      <c r="D161" s="42"/>
      <c r="E161" s="42"/>
      <c r="F161" s="42"/>
      <c r="G161" s="29">
        <v>143120390</v>
      </c>
      <c r="H161" s="43" t="s">
        <v>54</v>
      </c>
      <c r="I161" s="33">
        <f t="shared" si="9"/>
        <v>10.000032490535366</v>
      </c>
      <c r="J161" s="33">
        <v>120.00038988642439</v>
      </c>
      <c r="K161" s="34">
        <v>51126.17</v>
      </c>
      <c r="L161" s="35">
        <v>40474.92</v>
      </c>
      <c r="M161" s="34"/>
      <c r="N161" s="36">
        <f t="shared" si="11"/>
        <v>40474.92</v>
      </c>
      <c r="O161" s="70">
        <f t="shared" si="12"/>
        <v>51126.17</v>
      </c>
      <c r="P161" s="121">
        <v>28971.57</v>
      </c>
    </row>
    <row r="162" spans="1:16" s="7" customFormat="1" ht="15">
      <c r="A162" s="28">
        <v>126</v>
      </c>
      <c r="B162" s="43" t="s">
        <v>338</v>
      </c>
      <c r="C162" s="42" t="s">
        <v>93</v>
      </c>
      <c r="D162" s="42"/>
      <c r="E162" s="42"/>
      <c r="F162" s="42"/>
      <c r="G162" s="29">
        <v>143120390</v>
      </c>
      <c r="H162" s="43" t="s">
        <v>54</v>
      </c>
      <c r="I162" s="33">
        <f t="shared" si="9"/>
        <v>10.000004734493627</v>
      </c>
      <c r="J162" s="33">
        <v>120.00005681392352</v>
      </c>
      <c r="K162" s="34">
        <v>55150.83</v>
      </c>
      <c r="L162" s="35">
        <v>43661.08</v>
      </c>
      <c r="M162" s="34"/>
      <c r="N162" s="36">
        <f t="shared" si="11"/>
        <v>43661.08</v>
      </c>
      <c r="O162" s="70">
        <f t="shared" si="12"/>
        <v>55150.83</v>
      </c>
      <c r="P162" s="121">
        <v>31252.15</v>
      </c>
    </row>
    <row r="163" spans="1:16" s="7" customFormat="1" ht="15">
      <c r="A163" s="28">
        <v>127</v>
      </c>
      <c r="B163" s="43" t="s">
        <v>339</v>
      </c>
      <c r="C163" s="42" t="s">
        <v>94</v>
      </c>
      <c r="D163" s="42"/>
      <c r="E163" s="42"/>
      <c r="F163" s="42"/>
      <c r="G163" s="29">
        <v>143120390</v>
      </c>
      <c r="H163" s="43" t="s">
        <v>54</v>
      </c>
      <c r="I163" s="33">
        <f t="shared" si="9"/>
        <v>9.99987150784988</v>
      </c>
      <c r="J163" s="33">
        <v>119.99845809419855</v>
      </c>
      <c r="K163" s="34">
        <v>45441.02</v>
      </c>
      <c r="L163" s="35">
        <v>35974.02</v>
      </c>
      <c r="M163" s="34"/>
      <c r="N163" s="36">
        <f t="shared" si="11"/>
        <v>35974.02</v>
      </c>
      <c r="O163" s="70">
        <f t="shared" si="12"/>
        <v>45441.02</v>
      </c>
      <c r="P163" s="121">
        <v>25749.66</v>
      </c>
    </row>
    <row r="164" spans="1:16" s="7" customFormat="1" ht="15">
      <c r="A164" s="28">
        <v>128</v>
      </c>
      <c r="B164" s="43" t="s">
        <v>340</v>
      </c>
      <c r="C164" s="42" t="s">
        <v>94</v>
      </c>
      <c r="D164" s="42"/>
      <c r="E164" s="42"/>
      <c r="F164" s="42"/>
      <c r="G164" s="29">
        <v>143120390</v>
      </c>
      <c r="H164" s="43" t="s">
        <v>54</v>
      </c>
      <c r="I164" s="33">
        <f t="shared" si="9"/>
        <v>9.999999203983903</v>
      </c>
      <c r="J164" s="33">
        <v>119.99999044780682</v>
      </c>
      <c r="K164" s="34">
        <v>48854.4</v>
      </c>
      <c r="L164" s="35">
        <v>38676.4</v>
      </c>
      <c r="M164" s="34"/>
      <c r="N164" s="36">
        <f t="shared" si="11"/>
        <v>38676.4</v>
      </c>
      <c r="O164" s="70">
        <f t="shared" si="12"/>
        <v>48854.4</v>
      </c>
      <c r="P164" s="121">
        <v>27684.16</v>
      </c>
    </row>
    <row r="165" spans="1:16" s="7" customFormat="1" ht="15">
      <c r="A165" s="28">
        <v>129</v>
      </c>
      <c r="B165" s="43" t="s">
        <v>341</v>
      </c>
      <c r="C165" s="42" t="s">
        <v>95</v>
      </c>
      <c r="D165" s="42"/>
      <c r="E165" s="42"/>
      <c r="F165" s="42"/>
      <c r="G165" s="29">
        <v>143120390</v>
      </c>
      <c r="H165" s="43" t="s">
        <v>54</v>
      </c>
      <c r="I165" s="33">
        <f aca="true" t="shared" si="13" ref="I165:I234">J165/12</f>
        <v>9.99987150784988</v>
      </c>
      <c r="J165" s="33">
        <v>119.99845809419855</v>
      </c>
      <c r="K165" s="34">
        <v>45441.02</v>
      </c>
      <c r="L165" s="35">
        <v>35974.02</v>
      </c>
      <c r="M165" s="34"/>
      <c r="N165" s="36">
        <f aca="true" t="shared" si="14" ref="N165:N196">L165+M165</f>
        <v>35974.02</v>
      </c>
      <c r="O165" s="70">
        <f t="shared" si="12"/>
        <v>45441.02</v>
      </c>
      <c r="P165" s="121">
        <v>25749.66</v>
      </c>
    </row>
    <row r="166" spans="1:16" s="7" customFormat="1" ht="15">
      <c r="A166" s="28">
        <v>130</v>
      </c>
      <c r="B166" s="43" t="s">
        <v>345</v>
      </c>
      <c r="C166" s="42" t="s">
        <v>96</v>
      </c>
      <c r="D166" s="42"/>
      <c r="E166" s="42"/>
      <c r="F166" s="42"/>
      <c r="G166" s="29">
        <v>143313470</v>
      </c>
      <c r="H166" s="43" t="s">
        <v>60</v>
      </c>
      <c r="I166" s="33">
        <f t="shared" si="13"/>
        <v>6.9999997011535475</v>
      </c>
      <c r="J166" s="33">
        <v>83.99999641384257</v>
      </c>
      <c r="K166" s="34">
        <v>2108105.91</v>
      </c>
      <c r="L166" s="35">
        <v>1480693.41</v>
      </c>
      <c r="M166" s="49">
        <v>59821.06</v>
      </c>
      <c r="N166" s="36">
        <f t="shared" si="14"/>
        <v>1540514.47</v>
      </c>
      <c r="O166" s="70">
        <f t="shared" si="12"/>
        <v>2167926.97</v>
      </c>
      <c r="P166" s="121">
        <v>824048.41</v>
      </c>
    </row>
    <row r="167" spans="1:16" s="7" customFormat="1" ht="15">
      <c r="A167" s="28">
        <v>131</v>
      </c>
      <c r="B167" s="43" t="s">
        <v>346</v>
      </c>
      <c r="C167" s="42" t="s">
        <v>97</v>
      </c>
      <c r="D167" s="42"/>
      <c r="E167" s="42"/>
      <c r="F167" s="42"/>
      <c r="G167" s="29">
        <v>143319020</v>
      </c>
      <c r="H167" s="43" t="s">
        <v>60</v>
      </c>
      <c r="I167" s="33">
        <f t="shared" si="13"/>
        <v>7.000000420000067</v>
      </c>
      <c r="J167" s="33">
        <v>84.0000050400008</v>
      </c>
      <c r="K167" s="34">
        <v>499999.95</v>
      </c>
      <c r="L167" s="35">
        <v>351190.45</v>
      </c>
      <c r="M167" s="34"/>
      <c r="N167" s="36">
        <f t="shared" si="14"/>
        <v>351190.45</v>
      </c>
      <c r="O167" s="70">
        <f t="shared" si="12"/>
        <v>499999.95</v>
      </c>
      <c r="P167" s="121">
        <v>190476.19</v>
      </c>
    </row>
    <row r="168" spans="1:16" s="7" customFormat="1" ht="15">
      <c r="A168" s="28">
        <v>132</v>
      </c>
      <c r="B168" s="43" t="s">
        <v>347</v>
      </c>
      <c r="C168" s="47" t="s">
        <v>98</v>
      </c>
      <c r="D168" s="47"/>
      <c r="E168" s="47"/>
      <c r="F168" s="47"/>
      <c r="G168" s="37">
        <v>142911161</v>
      </c>
      <c r="H168" s="38" t="s">
        <v>54</v>
      </c>
      <c r="I168" s="33">
        <f t="shared" si="13"/>
        <v>9.99999985897308</v>
      </c>
      <c r="J168" s="33">
        <v>119.99999830767696</v>
      </c>
      <c r="K168" s="34">
        <v>36872392.28</v>
      </c>
      <c r="L168" s="35">
        <v>29190643.78</v>
      </c>
      <c r="M168" s="34"/>
      <c r="N168" s="36">
        <f t="shared" si="14"/>
        <v>29190643.78</v>
      </c>
      <c r="O168" s="70">
        <f t="shared" si="12"/>
        <v>36872392.28</v>
      </c>
      <c r="P168" s="121">
        <v>20894355.4</v>
      </c>
    </row>
    <row r="169" spans="1:16" s="7" customFormat="1" ht="15">
      <c r="A169" s="28">
        <v>133</v>
      </c>
      <c r="B169" s="43" t="s">
        <v>348</v>
      </c>
      <c r="C169" s="47" t="s">
        <v>99</v>
      </c>
      <c r="D169" s="47"/>
      <c r="E169" s="47"/>
      <c r="F169" s="47"/>
      <c r="G169" s="37">
        <v>142911161</v>
      </c>
      <c r="H169" s="38" t="s">
        <v>54</v>
      </c>
      <c r="I169" s="33">
        <f t="shared" si="13"/>
        <v>9.999999974245027</v>
      </c>
      <c r="J169" s="33">
        <v>119.99999969094031</v>
      </c>
      <c r="K169" s="34">
        <v>73772157.41</v>
      </c>
      <c r="L169" s="35">
        <v>58402957.91</v>
      </c>
      <c r="M169" s="34"/>
      <c r="N169" s="36">
        <f t="shared" si="14"/>
        <v>58402957.91</v>
      </c>
      <c r="O169" s="70">
        <f t="shared" si="12"/>
        <v>73772157.41</v>
      </c>
      <c r="P169" s="121">
        <v>41804222.45</v>
      </c>
    </row>
    <row r="170" spans="1:16" s="7" customFormat="1" ht="15">
      <c r="A170" s="28">
        <v>134</v>
      </c>
      <c r="B170" s="43" t="s">
        <v>349</v>
      </c>
      <c r="C170" s="47" t="s">
        <v>83</v>
      </c>
      <c r="D170" s="47"/>
      <c r="E170" s="47"/>
      <c r="F170" s="47"/>
      <c r="G170" s="37">
        <v>143120390</v>
      </c>
      <c r="H170" s="38" t="s">
        <v>54</v>
      </c>
      <c r="I170" s="33">
        <f t="shared" si="13"/>
        <v>10.000061789421652</v>
      </c>
      <c r="J170" s="33">
        <v>120.00074147305983</v>
      </c>
      <c r="K170" s="34">
        <v>87394.14</v>
      </c>
      <c r="L170" s="35">
        <v>69187.14</v>
      </c>
      <c r="M170" s="34"/>
      <c r="N170" s="36">
        <f t="shared" si="14"/>
        <v>69187.14</v>
      </c>
      <c r="O170" s="70">
        <f t="shared" si="12"/>
        <v>87394.14</v>
      </c>
      <c r="P170" s="121">
        <v>49523.58</v>
      </c>
    </row>
    <row r="171" spans="1:16" s="7" customFormat="1" ht="15">
      <c r="A171" s="28">
        <v>135</v>
      </c>
      <c r="B171" s="43" t="s">
        <v>448</v>
      </c>
      <c r="C171" s="50" t="s">
        <v>100</v>
      </c>
      <c r="D171" s="50"/>
      <c r="E171" s="50"/>
      <c r="F171" s="50"/>
      <c r="G171" s="37">
        <v>142911161</v>
      </c>
      <c r="H171" s="37" t="s">
        <v>54</v>
      </c>
      <c r="I171" s="33">
        <f t="shared" si="13"/>
        <v>9.999999190250618</v>
      </c>
      <c r="J171" s="33">
        <v>119.9999902830074</v>
      </c>
      <c r="K171" s="34">
        <v>740969.94</v>
      </c>
      <c r="L171" s="35">
        <v>586601.19</v>
      </c>
      <c r="M171" s="34"/>
      <c r="N171" s="36">
        <f t="shared" si="14"/>
        <v>586601.19</v>
      </c>
      <c r="O171" s="70">
        <f t="shared" si="12"/>
        <v>740969.94</v>
      </c>
      <c r="P171" s="121">
        <v>419882.94</v>
      </c>
    </row>
    <row r="172" spans="1:16" s="7" customFormat="1" ht="15">
      <c r="A172" s="28">
        <v>136</v>
      </c>
      <c r="B172" s="43" t="s">
        <v>449</v>
      </c>
      <c r="C172" s="50" t="s">
        <v>101</v>
      </c>
      <c r="D172" s="50"/>
      <c r="E172" s="50"/>
      <c r="F172" s="50"/>
      <c r="G172" s="37">
        <v>142911161</v>
      </c>
      <c r="H172" s="37" t="s">
        <v>54</v>
      </c>
      <c r="I172" s="33">
        <f t="shared" si="13"/>
        <v>9.999999177597763</v>
      </c>
      <c r="J172" s="33">
        <v>119.99999013117315</v>
      </c>
      <c r="K172" s="34">
        <v>729569.94</v>
      </c>
      <c r="L172" s="35">
        <v>577576.19</v>
      </c>
      <c r="M172" s="34"/>
      <c r="N172" s="36">
        <f t="shared" si="14"/>
        <v>577576.19</v>
      </c>
      <c r="O172" s="70">
        <f t="shared" si="12"/>
        <v>729569.94</v>
      </c>
      <c r="P172" s="121">
        <v>413422.94</v>
      </c>
    </row>
    <row r="173" spans="1:16" s="7" customFormat="1" ht="15">
      <c r="A173" s="28">
        <v>137</v>
      </c>
      <c r="B173" s="43" t="s">
        <v>515</v>
      </c>
      <c r="C173" s="50" t="s">
        <v>102</v>
      </c>
      <c r="D173" s="50"/>
      <c r="E173" s="50"/>
      <c r="F173" s="50"/>
      <c r="G173" s="37">
        <v>142911161</v>
      </c>
      <c r="H173" s="37" t="s">
        <v>54</v>
      </c>
      <c r="I173" s="33">
        <f t="shared" si="13"/>
        <v>10.000002369188591</v>
      </c>
      <c r="J173" s="33">
        <v>120.00002843026309</v>
      </c>
      <c r="K173" s="34">
        <v>1647564.39</v>
      </c>
      <c r="L173" s="35">
        <v>1304321.89</v>
      </c>
      <c r="M173" s="34"/>
      <c r="N173" s="36">
        <f t="shared" si="14"/>
        <v>1304321.89</v>
      </c>
      <c r="O173" s="70">
        <f t="shared" si="12"/>
        <v>1647564.39</v>
      </c>
      <c r="P173" s="121">
        <v>933619.99</v>
      </c>
    </row>
    <row r="174" spans="1:16" s="7" customFormat="1" ht="15">
      <c r="A174" s="28">
        <v>138</v>
      </c>
      <c r="B174" s="43" t="s">
        <v>516</v>
      </c>
      <c r="C174" s="50" t="s">
        <v>103</v>
      </c>
      <c r="D174" s="50"/>
      <c r="E174" s="50"/>
      <c r="F174" s="50"/>
      <c r="G174" s="37">
        <v>142911161</v>
      </c>
      <c r="H174" s="37" t="s">
        <v>54</v>
      </c>
      <c r="I174" s="33">
        <f t="shared" si="13"/>
        <v>9.999996797073708</v>
      </c>
      <c r="J174" s="33">
        <v>119.9999615648845</v>
      </c>
      <c r="K174" s="34">
        <v>1497570.72</v>
      </c>
      <c r="L174" s="35">
        <v>1185576.72</v>
      </c>
      <c r="M174" s="34"/>
      <c r="N174" s="36">
        <f t="shared" si="14"/>
        <v>1185576.72</v>
      </c>
      <c r="O174" s="70">
        <f t="shared" si="12"/>
        <v>1497570.72</v>
      </c>
      <c r="P174" s="121">
        <v>848623.2</v>
      </c>
    </row>
    <row r="175" spans="1:16" s="7" customFormat="1" ht="15">
      <c r="A175" s="28">
        <v>139</v>
      </c>
      <c r="B175" s="43" t="s">
        <v>536</v>
      </c>
      <c r="C175" s="50" t="s">
        <v>104</v>
      </c>
      <c r="D175" s="50"/>
      <c r="E175" s="50"/>
      <c r="F175" s="50"/>
      <c r="G175" s="37">
        <v>143115202</v>
      </c>
      <c r="H175" s="37" t="s">
        <v>33</v>
      </c>
      <c r="I175" s="33">
        <f t="shared" si="13"/>
        <v>19.99998036740367</v>
      </c>
      <c r="J175" s="33">
        <v>239.99976440884404</v>
      </c>
      <c r="K175" s="34">
        <v>539917.87</v>
      </c>
      <c r="L175" s="35">
        <v>483676.37</v>
      </c>
      <c r="M175" s="34"/>
      <c r="N175" s="36">
        <f t="shared" si="14"/>
        <v>483676.37</v>
      </c>
      <c r="O175" s="70">
        <f t="shared" si="12"/>
        <v>539917.87</v>
      </c>
      <c r="P175" s="121">
        <v>422935.55</v>
      </c>
    </row>
    <row r="176" spans="1:16" s="7" customFormat="1" ht="15">
      <c r="A176" s="28">
        <v>140</v>
      </c>
      <c r="B176" s="43" t="s">
        <v>543</v>
      </c>
      <c r="C176" s="50" t="s">
        <v>105</v>
      </c>
      <c r="D176" s="50"/>
      <c r="E176" s="50"/>
      <c r="F176" s="50"/>
      <c r="G176" s="37">
        <v>142912131</v>
      </c>
      <c r="H176" s="37" t="s">
        <v>60</v>
      </c>
      <c r="I176" s="33">
        <f t="shared" si="13"/>
        <v>7.000002744216491</v>
      </c>
      <c r="J176" s="33">
        <v>84.0000329305979</v>
      </c>
      <c r="K176" s="34">
        <v>969311.66</v>
      </c>
      <c r="L176" s="35">
        <v>680826.16</v>
      </c>
      <c r="M176" s="49">
        <v>49650.94</v>
      </c>
      <c r="N176" s="36">
        <f t="shared" si="14"/>
        <v>730477.1000000001</v>
      </c>
      <c r="O176" s="70">
        <f t="shared" si="12"/>
        <v>1018962.6000000001</v>
      </c>
      <c r="P176" s="121">
        <v>396190.91</v>
      </c>
    </row>
    <row r="177" spans="1:16" s="7" customFormat="1" ht="15">
      <c r="A177" s="28">
        <v>141</v>
      </c>
      <c r="B177" s="43" t="s">
        <v>263</v>
      </c>
      <c r="C177" s="52" t="s">
        <v>106</v>
      </c>
      <c r="D177" s="52"/>
      <c r="E177" s="52"/>
      <c r="F177" s="52"/>
      <c r="G177" s="31">
        <v>142912131</v>
      </c>
      <c r="H177" s="51">
        <v>4</v>
      </c>
      <c r="I177" s="33">
        <f t="shared" si="13"/>
        <v>5.083336337007427</v>
      </c>
      <c r="J177" s="33">
        <v>61.00003604408913</v>
      </c>
      <c r="K177" s="34">
        <v>84618.64</v>
      </c>
      <c r="L177" s="35">
        <v>52713.27</v>
      </c>
      <c r="M177" s="34"/>
      <c r="N177" s="36">
        <f t="shared" si="14"/>
        <v>52713.27</v>
      </c>
      <c r="O177" s="70">
        <f t="shared" si="12"/>
        <v>84618.64</v>
      </c>
      <c r="P177" s="121">
        <v>15259.14</v>
      </c>
    </row>
    <row r="178" spans="1:16" s="7" customFormat="1" ht="15">
      <c r="A178" s="28">
        <v>142</v>
      </c>
      <c r="B178" s="43" t="s">
        <v>537</v>
      </c>
      <c r="C178" s="50" t="s">
        <v>107</v>
      </c>
      <c r="D178" s="50"/>
      <c r="E178" s="50"/>
      <c r="F178" s="50"/>
      <c r="G178" s="37">
        <v>142915282</v>
      </c>
      <c r="H178" s="37" t="s">
        <v>54</v>
      </c>
      <c r="I178" s="33">
        <f t="shared" si="13"/>
        <v>9.999999742779808</v>
      </c>
      <c r="J178" s="33">
        <v>119.9999969133577</v>
      </c>
      <c r="K178" s="34">
        <v>19438597.9</v>
      </c>
      <c r="L178" s="35">
        <v>15388889.9</v>
      </c>
      <c r="M178" s="49">
        <v>1070182.1</v>
      </c>
      <c r="N178" s="36">
        <f t="shared" si="14"/>
        <v>16459072</v>
      </c>
      <c r="O178" s="70">
        <f t="shared" si="12"/>
        <v>20508780</v>
      </c>
      <c r="P178" s="121">
        <v>11781230.47</v>
      </c>
    </row>
    <row r="179" spans="1:16" s="7" customFormat="1" ht="15">
      <c r="A179" s="28">
        <v>143</v>
      </c>
      <c r="B179" s="43" t="s">
        <v>437</v>
      </c>
      <c r="C179" s="50" t="s">
        <v>108</v>
      </c>
      <c r="D179" s="50"/>
      <c r="E179" s="50"/>
      <c r="F179" s="50"/>
      <c r="G179" s="37">
        <v>142915282</v>
      </c>
      <c r="H179" s="37" t="s">
        <v>54</v>
      </c>
      <c r="I179" s="33">
        <f t="shared" si="13"/>
        <v>9.999999323883936</v>
      </c>
      <c r="J179" s="33">
        <v>119.99999188660723</v>
      </c>
      <c r="K179" s="34">
        <v>591614.36</v>
      </c>
      <c r="L179" s="35">
        <v>468361.36</v>
      </c>
      <c r="M179" s="34"/>
      <c r="N179" s="36">
        <f t="shared" si="14"/>
        <v>468361.36</v>
      </c>
      <c r="O179" s="70">
        <f t="shared" si="12"/>
        <v>591614.36</v>
      </c>
      <c r="P179" s="121">
        <v>335248.12</v>
      </c>
    </row>
    <row r="180" spans="1:16" s="7" customFormat="1" ht="15">
      <c r="A180" s="28">
        <v>144</v>
      </c>
      <c r="B180" s="43" t="s">
        <v>517</v>
      </c>
      <c r="C180" s="50" t="s">
        <v>109</v>
      </c>
      <c r="D180" s="50"/>
      <c r="E180" s="50"/>
      <c r="F180" s="50"/>
      <c r="G180" s="37">
        <v>142911161</v>
      </c>
      <c r="H180" s="37" t="s">
        <v>54</v>
      </c>
      <c r="I180" s="33">
        <f t="shared" si="13"/>
        <v>9.999999513118029</v>
      </c>
      <c r="J180" s="33">
        <v>119.99999415741635</v>
      </c>
      <c r="K180" s="34">
        <v>2382507.48</v>
      </c>
      <c r="L180" s="35">
        <v>1886151.73</v>
      </c>
      <c r="M180" s="34"/>
      <c r="N180" s="36">
        <f t="shared" si="14"/>
        <v>1886151.73</v>
      </c>
      <c r="O180" s="70">
        <f t="shared" si="12"/>
        <v>2382507.48</v>
      </c>
      <c r="P180" s="121">
        <v>1350087.52</v>
      </c>
    </row>
    <row r="181" spans="1:16" s="7" customFormat="1" ht="15">
      <c r="A181" s="28">
        <v>145</v>
      </c>
      <c r="B181" s="43" t="s">
        <v>518</v>
      </c>
      <c r="C181" s="50" t="s">
        <v>110</v>
      </c>
      <c r="D181" s="50"/>
      <c r="E181" s="50"/>
      <c r="F181" s="50"/>
      <c r="G181" s="37">
        <v>142911161</v>
      </c>
      <c r="H181" s="37" t="s">
        <v>54</v>
      </c>
      <c r="I181" s="33">
        <f t="shared" si="13"/>
        <v>10.000000120548082</v>
      </c>
      <c r="J181" s="33">
        <v>120.00000144657699</v>
      </c>
      <c r="K181" s="34">
        <f>15761346.19</f>
        <v>15761346.19</v>
      </c>
      <c r="L181" s="35">
        <v>12477732.44</v>
      </c>
      <c r="M181" s="49">
        <v>24513473.34</v>
      </c>
      <c r="N181" s="36">
        <f t="shared" si="14"/>
        <v>36991205.78</v>
      </c>
      <c r="O181" s="70">
        <f t="shared" si="12"/>
        <v>40274819.53</v>
      </c>
      <c r="P181" s="121">
        <v>26477915.81</v>
      </c>
    </row>
    <row r="182" spans="1:16" s="7" customFormat="1" ht="15">
      <c r="A182" s="28">
        <v>146</v>
      </c>
      <c r="B182" s="43" t="s">
        <v>526</v>
      </c>
      <c r="C182" s="50" t="s">
        <v>111</v>
      </c>
      <c r="D182" s="50"/>
      <c r="E182" s="50"/>
      <c r="F182" s="50"/>
      <c r="G182" s="37">
        <v>142911161</v>
      </c>
      <c r="H182" s="37">
        <v>5</v>
      </c>
      <c r="I182" s="33">
        <f t="shared" si="13"/>
        <v>10.000000090254467</v>
      </c>
      <c r="J182" s="33">
        <v>120.0000010830536</v>
      </c>
      <c r="K182" s="34">
        <v>6647870.46</v>
      </c>
      <c r="L182" s="35">
        <v>5262897.46</v>
      </c>
      <c r="M182" s="34"/>
      <c r="N182" s="36">
        <f t="shared" si="14"/>
        <v>5262897.46</v>
      </c>
      <c r="O182" s="70">
        <f t="shared" si="12"/>
        <v>6647870.46</v>
      </c>
      <c r="P182" s="121">
        <v>3767126.62</v>
      </c>
    </row>
    <row r="183" spans="1:18" s="7" customFormat="1" ht="15">
      <c r="A183" s="28">
        <v>147</v>
      </c>
      <c r="B183" s="43" t="s">
        <v>272</v>
      </c>
      <c r="C183" s="52" t="s">
        <v>112</v>
      </c>
      <c r="D183" s="52"/>
      <c r="E183" s="52"/>
      <c r="F183" s="52"/>
      <c r="G183" s="31">
        <v>142922139</v>
      </c>
      <c r="H183" s="51">
        <v>5</v>
      </c>
      <c r="I183" s="33">
        <f t="shared" si="13"/>
        <v>7.0833155333299835</v>
      </c>
      <c r="J183" s="33">
        <v>84.9997863999598</v>
      </c>
      <c r="K183" s="34">
        <v>67649.63</v>
      </c>
      <c r="L183" s="35">
        <v>49344.39</v>
      </c>
      <c r="M183" s="34"/>
      <c r="N183" s="36">
        <f t="shared" si="14"/>
        <v>49344.39</v>
      </c>
      <c r="O183" s="70">
        <f t="shared" si="12"/>
        <v>67649.63</v>
      </c>
      <c r="P183" s="121">
        <v>27855.63</v>
      </c>
      <c r="R183" s="7" t="s">
        <v>251</v>
      </c>
    </row>
    <row r="184" spans="1:16" s="7" customFormat="1" ht="15">
      <c r="A184" s="28">
        <v>148</v>
      </c>
      <c r="B184" s="43" t="s">
        <v>273</v>
      </c>
      <c r="C184" s="52" t="s">
        <v>112</v>
      </c>
      <c r="D184" s="52"/>
      <c r="E184" s="52"/>
      <c r="F184" s="52"/>
      <c r="G184" s="31">
        <v>142922139</v>
      </c>
      <c r="H184" s="51">
        <v>5</v>
      </c>
      <c r="I184" s="33">
        <f t="shared" si="13"/>
        <v>7.0833155333299835</v>
      </c>
      <c r="J184" s="33">
        <v>84.9997863999598</v>
      </c>
      <c r="K184" s="34">
        <v>67649.63</v>
      </c>
      <c r="L184" s="35">
        <v>49344.39</v>
      </c>
      <c r="M184" s="34"/>
      <c r="N184" s="36">
        <f t="shared" si="14"/>
        <v>49344.39</v>
      </c>
      <c r="O184" s="70">
        <f t="shared" si="12"/>
        <v>67649.63</v>
      </c>
      <c r="P184" s="121">
        <v>27855.63</v>
      </c>
    </row>
    <row r="185" spans="1:16" s="7" customFormat="1" ht="15">
      <c r="A185" s="28">
        <v>149</v>
      </c>
      <c r="B185" s="43" t="s">
        <v>276</v>
      </c>
      <c r="C185" s="52" t="s">
        <v>113</v>
      </c>
      <c r="D185" s="52"/>
      <c r="E185" s="52"/>
      <c r="F185" s="52"/>
      <c r="G185" s="31">
        <v>142922251</v>
      </c>
      <c r="H185" s="51">
        <v>5</v>
      </c>
      <c r="I185" s="33">
        <f t="shared" si="13"/>
        <v>7.083384953861927</v>
      </c>
      <c r="J185" s="33">
        <v>85.00061944634312</v>
      </c>
      <c r="K185" s="34">
        <v>39793.89</v>
      </c>
      <c r="L185" s="35">
        <v>29026.21</v>
      </c>
      <c r="M185" s="34"/>
      <c r="N185" s="36">
        <f t="shared" si="14"/>
        <v>29026.21</v>
      </c>
      <c r="O185" s="70">
        <f t="shared" si="12"/>
        <v>39793.89</v>
      </c>
      <c r="P185" s="121">
        <v>16385.89</v>
      </c>
    </row>
    <row r="186" spans="1:16" s="7" customFormat="1" ht="15">
      <c r="A186" s="28">
        <v>150</v>
      </c>
      <c r="B186" s="43" t="s">
        <v>275</v>
      </c>
      <c r="C186" s="52" t="s">
        <v>114</v>
      </c>
      <c r="D186" s="52"/>
      <c r="E186" s="52"/>
      <c r="F186" s="52"/>
      <c r="G186" s="31">
        <v>142922100</v>
      </c>
      <c r="H186" s="51">
        <v>5</v>
      </c>
      <c r="I186" s="33">
        <f t="shared" si="13"/>
        <v>7.083336141870923</v>
      </c>
      <c r="J186" s="33">
        <v>85.00003370245108</v>
      </c>
      <c r="K186" s="34">
        <v>933166.92</v>
      </c>
      <c r="L186" s="35">
        <v>680663.03</v>
      </c>
      <c r="M186" s="34"/>
      <c r="N186" s="36">
        <f t="shared" si="14"/>
        <v>680663.03</v>
      </c>
      <c r="O186" s="70">
        <f t="shared" si="12"/>
        <v>933166.92</v>
      </c>
      <c r="P186" s="121">
        <v>384245.42</v>
      </c>
    </row>
    <row r="187" spans="1:16" s="7" customFormat="1" ht="15">
      <c r="A187" s="28">
        <v>151</v>
      </c>
      <c r="B187" s="43" t="s">
        <v>271</v>
      </c>
      <c r="C187" s="52" t="s">
        <v>115</v>
      </c>
      <c r="D187" s="52"/>
      <c r="E187" s="52"/>
      <c r="F187" s="52"/>
      <c r="G187" s="31">
        <v>142922111</v>
      </c>
      <c r="H187" s="51">
        <v>5</v>
      </c>
      <c r="I187" s="33">
        <f t="shared" si="13"/>
        <v>7.0833257386537865</v>
      </c>
      <c r="J187" s="33">
        <v>84.99990886384543</v>
      </c>
      <c r="K187" s="34">
        <v>298454.23</v>
      </c>
      <c r="L187" s="35">
        <v>217695.94</v>
      </c>
      <c r="M187" s="34"/>
      <c r="N187" s="36">
        <f t="shared" si="14"/>
        <v>217695.94</v>
      </c>
      <c r="O187" s="70">
        <f t="shared" si="12"/>
        <v>298454.23</v>
      </c>
      <c r="P187" s="121">
        <v>122892.73</v>
      </c>
    </row>
    <row r="188" spans="1:16" s="7" customFormat="1" ht="15">
      <c r="A188" s="28">
        <v>152</v>
      </c>
      <c r="B188" s="43" t="s">
        <v>274</v>
      </c>
      <c r="C188" s="52" t="s">
        <v>116</v>
      </c>
      <c r="D188" s="52"/>
      <c r="E188" s="52"/>
      <c r="F188" s="52"/>
      <c r="G188" s="31">
        <v>142922111</v>
      </c>
      <c r="H188" s="51">
        <v>5</v>
      </c>
      <c r="I188" s="33">
        <f t="shared" si="13"/>
        <v>7.083305802698383</v>
      </c>
      <c r="J188" s="33">
        <v>84.99966963238059</v>
      </c>
      <c r="K188" s="34">
        <v>74613.56</v>
      </c>
      <c r="L188" s="35">
        <v>54423.93</v>
      </c>
      <c r="M188" s="34"/>
      <c r="N188" s="36">
        <f t="shared" si="14"/>
        <v>54423.93</v>
      </c>
      <c r="O188" s="70">
        <f t="shared" si="12"/>
        <v>74613.56</v>
      </c>
      <c r="P188" s="121">
        <v>30723.06</v>
      </c>
    </row>
    <row r="189" spans="1:16" s="7" customFormat="1" ht="15">
      <c r="A189" s="28">
        <v>153</v>
      </c>
      <c r="B189" s="43" t="s">
        <v>494</v>
      </c>
      <c r="C189" s="52" t="s">
        <v>117</v>
      </c>
      <c r="D189" s="52"/>
      <c r="E189" s="52"/>
      <c r="F189" s="52"/>
      <c r="G189" s="31">
        <v>143020201</v>
      </c>
      <c r="H189" s="51">
        <v>2</v>
      </c>
      <c r="I189" s="33">
        <f t="shared" si="13"/>
        <v>2.083326749708126</v>
      </c>
      <c r="J189" s="33">
        <v>24.999920996497508</v>
      </c>
      <c r="K189" s="34">
        <v>28479.66</v>
      </c>
      <c r="L189" s="35">
        <v>1139.1</v>
      </c>
      <c r="M189" s="34"/>
      <c r="N189" s="36">
        <f t="shared" si="14"/>
        <v>1139.1</v>
      </c>
      <c r="O189" s="70">
        <f t="shared" si="12"/>
        <v>28479.66</v>
      </c>
      <c r="P189" s="70">
        <v>0</v>
      </c>
    </row>
    <row r="190" spans="1:16" s="7" customFormat="1" ht="15">
      <c r="A190" s="28">
        <v>154</v>
      </c>
      <c r="B190" s="43" t="s">
        <v>495</v>
      </c>
      <c r="C190" s="52" t="s">
        <v>118</v>
      </c>
      <c r="D190" s="52"/>
      <c r="E190" s="52"/>
      <c r="F190" s="52"/>
      <c r="G190" s="31">
        <v>143020201</v>
      </c>
      <c r="H190" s="51">
        <v>2</v>
      </c>
      <c r="I190" s="33">
        <f t="shared" si="13"/>
        <v>2.0833333333333335</v>
      </c>
      <c r="J190" s="33">
        <v>25</v>
      </c>
      <c r="K190" s="34">
        <v>30540</v>
      </c>
      <c r="L190" s="35">
        <v>1221.6</v>
      </c>
      <c r="M190" s="34"/>
      <c r="N190" s="36">
        <f t="shared" si="14"/>
        <v>1221.6</v>
      </c>
      <c r="O190" s="70">
        <f t="shared" si="12"/>
        <v>30540</v>
      </c>
      <c r="P190" s="70">
        <v>0</v>
      </c>
    </row>
    <row r="191" spans="1:16" s="7" customFormat="1" ht="15">
      <c r="A191" s="28">
        <v>155</v>
      </c>
      <c r="B191" s="43" t="s">
        <v>496</v>
      </c>
      <c r="C191" s="52" t="s">
        <v>118</v>
      </c>
      <c r="D191" s="52"/>
      <c r="E191" s="52"/>
      <c r="F191" s="52"/>
      <c r="G191" s="31">
        <v>143020201</v>
      </c>
      <c r="H191" s="51">
        <v>2</v>
      </c>
      <c r="I191" s="33">
        <f t="shared" si="13"/>
        <v>2.0833333333333335</v>
      </c>
      <c r="J191" s="33">
        <v>25</v>
      </c>
      <c r="K191" s="34">
        <v>30540</v>
      </c>
      <c r="L191" s="35">
        <v>1221.6</v>
      </c>
      <c r="M191" s="34"/>
      <c r="N191" s="36">
        <f t="shared" si="14"/>
        <v>1221.6</v>
      </c>
      <c r="O191" s="70">
        <f t="shared" si="12"/>
        <v>30540</v>
      </c>
      <c r="P191" s="70">
        <v>0</v>
      </c>
    </row>
    <row r="192" spans="1:16" s="7" customFormat="1" ht="15">
      <c r="A192" s="28">
        <v>156</v>
      </c>
      <c r="B192" s="43" t="s">
        <v>497</v>
      </c>
      <c r="C192" s="52" t="s">
        <v>118</v>
      </c>
      <c r="D192" s="52"/>
      <c r="E192" s="52"/>
      <c r="F192" s="52"/>
      <c r="G192" s="31">
        <v>143020201</v>
      </c>
      <c r="H192" s="51">
        <v>2</v>
      </c>
      <c r="I192" s="33">
        <f t="shared" si="13"/>
        <v>2.0833333333333335</v>
      </c>
      <c r="J192" s="33">
        <v>25</v>
      </c>
      <c r="K192" s="34">
        <v>30540</v>
      </c>
      <c r="L192" s="35">
        <v>1221.6</v>
      </c>
      <c r="M192" s="34"/>
      <c r="N192" s="36">
        <f t="shared" si="14"/>
        <v>1221.6</v>
      </c>
      <c r="O192" s="70">
        <f t="shared" si="12"/>
        <v>30540</v>
      </c>
      <c r="P192" s="70">
        <v>0</v>
      </c>
    </row>
    <row r="193" spans="1:18" s="7" customFormat="1" ht="15">
      <c r="A193" s="28">
        <v>157</v>
      </c>
      <c r="B193" s="43" t="s">
        <v>498</v>
      </c>
      <c r="C193" s="52" t="s">
        <v>118</v>
      </c>
      <c r="D193" s="52"/>
      <c r="E193" s="52"/>
      <c r="F193" s="52"/>
      <c r="G193" s="31">
        <v>143020201</v>
      </c>
      <c r="H193" s="51">
        <v>2</v>
      </c>
      <c r="I193" s="33">
        <f t="shared" si="13"/>
        <v>2.0833333333333335</v>
      </c>
      <c r="J193" s="33">
        <v>25</v>
      </c>
      <c r="K193" s="34">
        <v>30540</v>
      </c>
      <c r="L193" s="35">
        <v>1221.6</v>
      </c>
      <c r="M193" s="34"/>
      <c r="N193" s="36">
        <f t="shared" si="14"/>
        <v>1221.6</v>
      </c>
      <c r="O193" s="70">
        <f t="shared" si="12"/>
        <v>30540</v>
      </c>
      <c r="P193" s="70">
        <v>0</v>
      </c>
      <c r="R193" s="7" t="s">
        <v>251</v>
      </c>
    </row>
    <row r="194" spans="1:16" s="7" customFormat="1" ht="15">
      <c r="A194" s="28">
        <v>158</v>
      </c>
      <c r="B194" s="43" t="s">
        <v>499</v>
      </c>
      <c r="C194" s="52" t="s">
        <v>118</v>
      </c>
      <c r="D194" s="52"/>
      <c r="E194" s="52"/>
      <c r="F194" s="52"/>
      <c r="G194" s="31">
        <v>143020201</v>
      </c>
      <c r="H194" s="51">
        <v>2</v>
      </c>
      <c r="I194" s="33">
        <f t="shared" si="13"/>
        <v>2.0833333333333335</v>
      </c>
      <c r="J194" s="33">
        <v>25</v>
      </c>
      <c r="K194" s="34">
        <v>30540</v>
      </c>
      <c r="L194" s="35">
        <v>1221.6</v>
      </c>
      <c r="M194" s="34"/>
      <c r="N194" s="36">
        <f t="shared" si="14"/>
        <v>1221.6</v>
      </c>
      <c r="O194" s="70">
        <f t="shared" si="12"/>
        <v>30540</v>
      </c>
      <c r="P194" s="70">
        <v>0</v>
      </c>
    </row>
    <row r="195" spans="1:16" s="7" customFormat="1" ht="15">
      <c r="A195" s="28">
        <v>159</v>
      </c>
      <c r="B195" s="43" t="s">
        <v>500</v>
      </c>
      <c r="C195" s="52" t="s">
        <v>118</v>
      </c>
      <c r="D195" s="52"/>
      <c r="E195" s="52"/>
      <c r="F195" s="52"/>
      <c r="G195" s="31">
        <v>143020201</v>
      </c>
      <c r="H195" s="51">
        <v>2</v>
      </c>
      <c r="I195" s="33">
        <f t="shared" si="13"/>
        <v>2.0833333333333335</v>
      </c>
      <c r="J195" s="33">
        <v>25</v>
      </c>
      <c r="K195" s="34">
        <v>30540</v>
      </c>
      <c r="L195" s="35">
        <v>1221.6</v>
      </c>
      <c r="M195" s="34"/>
      <c r="N195" s="36">
        <f t="shared" si="14"/>
        <v>1221.6</v>
      </c>
      <c r="O195" s="70">
        <f t="shared" si="12"/>
        <v>30540</v>
      </c>
      <c r="P195" s="70">
        <v>0</v>
      </c>
    </row>
    <row r="196" spans="1:16" s="7" customFormat="1" ht="15">
      <c r="A196" s="28">
        <v>160</v>
      </c>
      <c r="B196" s="43" t="s">
        <v>350</v>
      </c>
      <c r="C196" s="52" t="s">
        <v>579</v>
      </c>
      <c r="D196" s="52"/>
      <c r="E196" s="52"/>
      <c r="F196" s="52"/>
      <c r="G196" s="31">
        <v>143020201</v>
      </c>
      <c r="H196" s="51">
        <v>2</v>
      </c>
      <c r="I196" s="33">
        <f t="shared" si="13"/>
        <v>2.0833333333333335</v>
      </c>
      <c r="J196" s="33">
        <v>25</v>
      </c>
      <c r="K196" s="34">
        <v>65296.48</v>
      </c>
      <c r="L196" s="35">
        <v>5223.7</v>
      </c>
      <c r="M196" s="34"/>
      <c r="N196" s="36">
        <f t="shared" si="14"/>
        <v>5223.7</v>
      </c>
      <c r="O196" s="70">
        <f t="shared" si="12"/>
        <v>65296.48</v>
      </c>
      <c r="P196" s="70">
        <v>0</v>
      </c>
    </row>
    <row r="197" spans="1:16" s="7" customFormat="1" ht="15">
      <c r="A197" s="28">
        <v>161</v>
      </c>
      <c r="B197" s="43" t="s">
        <v>493</v>
      </c>
      <c r="C197" s="52" t="s">
        <v>119</v>
      </c>
      <c r="D197" s="52"/>
      <c r="E197" s="52"/>
      <c r="F197" s="52"/>
      <c r="G197" s="31">
        <v>142929305</v>
      </c>
      <c r="H197" s="51">
        <v>3</v>
      </c>
      <c r="I197" s="33">
        <f t="shared" si="13"/>
        <v>3.0833333333333335</v>
      </c>
      <c r="J197" s="33">
        <v>37</v>
      </c>
      <c r="K197" s="34">
        <v>36000</v>
      </c>
      <c r="L197" s="35">
        <v>15567.63</v>
      </c>
      <c r="M197" s="34"/>
      <c r="N197" s="36">
        <f aca="true" t="shared" si="15" ref="N197:N226">L197+M197</f>
        <v>15567.63</v>
      </c>
      <c r="O197" s="70">
        <f t="shared" si="12"/>
        <v>36000</v>
      </c>
      <c r="P197" s="70">
        <v>0</v>
      </c>
    </row>
    <row r="198" spans="1:16" s="7" customFormat="1" ht="15">
      <c r="A198" s="28">
        <v>162</v>
      </c>
      <c r="B198" s="43" t="s">
        <v>264</v>
      </c>
      <c r="C198" s="52" t="s">
        <v>120</v>
      </c>
      <c r="D198" s="52"/>
      <c r="E198" s="52"/>
      <c r="F198" s="52"/>
      <c r="G198" s="31">
        <v>142912131</v>
      </c>
      <c r="H198" s="51">
        <v>4</v>
      </c>
      <c r="I198" s="33">
        <f t="shared" si="13"/>
        <v>5.083333333333333</v>
      </c>
      <c r="J198" s="33">
        <v>61</v>
      </c>
      <c r="K198" s="34">
        <v>203568.64</v>
      </c>
      <c r="L198" s="35">
        <v>126813.27</v>
      </c>
      <c r="M198" s="34"/>
      <c r="N198" s="36">
        <f t="shared" si="15"/>
        <v>126813.27</v>
      </c>
      <c r="O198" s="70">
        <f t="shared" si="12"/>
        <v>203568.64</v>
      </c>
      <c r="P198" s="121">
        <v>36709.14</v>
      </c>
    </row>
    <row r="199" spans="1:16" s="7" customFormat="1" ht="15">
      <c r="A199" s="28">
        <v>163</v>
      </c>
      <c r="B199" s="43" t="s">
        <v>438</v>
      </c>
      <c r="C199" s="52" t="s">
        <v>121</v>
      </c>
      <c r="D199" s="52"/>
      <c r="E199" s="52"/>
      <c r="F199" s="52"/>
      <c r="G199" s="31">
        <v>143312446</v>
      </c>
      <c r="H199" s="51">
        <v>3</v>
      </c>
      <c r="I199" s="33">
        <f t="shared" si="13"/>
        <v>3.0833333333333335</v>
      </c>
      <c r="J199" s="33">
        <v>37</v>
      </c>
      <c r="K199" s="34">
        <v>75423.73</v>
      </c>
      <c r="L199" s="35">
        <v>10192.37</v>
      </c>
      <c r="M199" s="34"/>
      <c r="N199" s="36">
        <f t="shared" si="15"/>
        <v>10192.37</v>
      </c>
      <c r="O199" s="70">
        <f t="shared" si="12"/>
        <v>75423.73</v>
      </c>
      <c r="P199" s="70">
        <v>0</v>
      </c>
    </row>
    <row r="200" spans="1:16" s="7" customFormat="1" ht="15">
      <c r="A200" s="28">
        <v>164</v>
      </c>
      <c r="B200" s="43" t="s">
        <v>266</v>
      </c>
      <c r="C200" s="52" t="s">
        <v>122</v>
      </c>
      <c r="D200" s="52"/>
      <c r="E200" s="52"/>
      <c r="F200" s="52"/>
      <c r="G200" s="31">
        <v>143312415</v>
      </c>
      <c r="H200" s="51">
        <v>4</v>
      </c>
      <c r="I200" s="33">
        <f t="shared" si="13"/>
        <v>5.083333333333333</v>
      </c>
      <c r="J200" s="33">
        <v>61</v>
      </c>
      <c r="K200" s="34">
        <v>794915.26</v>
      </c>
      <c r="L200" s="35">
        <v>495193.06</v>
      </c>
      <c r="M200" s="34"/>
      <c r="N200" s="36">
        <f t="shared" si="15"/>
        <v>495193.06</v>
      </c>
      <c r="O200" s="70">
        <f t="shared" si="12"/>
        <v>794915.26</v>
      </c>
      <c r="P200" s="121">
        <v>143345.26</v>
      </c>
    </row>
    <row r="201" spans="1:16" s="7" customFormat="1" ht="15">
      <c r="A201" s="28">
        <v>165</v>
      </c>
      <c r="B201" s="43" t="s">
        <v>267</v>
      </c>
      <c r="C201" s="52" t="s">
        <v>580</v>
      </c>
      <c r="D201" s="52"/>
      <c r="E201" s="52"/>
      <c r="F201" s="52"/>
      <c r="G201" s="31">
        <v>143312415</v>
      </c>
      <c r="H201" s="51">
        <v>4</v>
      </c>
      <c r="I201" s="33">
        <f t="shared" si="13"/>
        <v>5.083333333333333</v>
      </c>
      <c r="J201" s="33">
        <v>61</v>
      </c>
      <c r="K201" s="34">
        <v>37402.54</v>
      </c>
      <c r="L201" s="35">
        <v>23299.86</v>
      </c>
      <c r="M201" s="34"/>
      <c r="N201" s="36">
        <f t="shared" si="15"/>
        <v>23299.86</v>
      </c>
      <c r="O201" s="70">
        <f t="shared" si="12"/>
        <v>37402.54</v>
      </c>
      <c r="P201" s="121">
        <v>6744.54</v>
      </c>
    </row>
    <row r="202" spans="1:16" s="7" customFormat="1" ht="15">
      <c r="A202" s="28">
        <v>166</v>
      </c>
      <c r="B202" s="43" t="s">
        <v>270</v>
      </c>
      <c r="C202" s="52" t="s">
        <v>123</v>
      </c>
      <c r="D202" s="52"/>
      <c r="E202" s="52"/>
      <c r="F202" s="52"/>
      <c r="G202" s="31">
        <v>143312415</v>
      </c>
      <c r="H202" s="51">
        <v>4</v>
      </c>
      <c r="I202" s="33">
        <f t="shared" si="13"/>
        <v>5.083333333333333</v>
      </c>
      <c r="J202" s="33">
        <v>61</v>
      </c>
      <c r="K202" s="34">
        <v>42925.45</v>
      </c>
      <c r="L202" s="35">
        <v>25827.45</v>
      </c>
      <c r="M202" s="34"/>
      <c r="N202" s="36">
        <f t="shared" si="15"/>
        <v>25827.45</v>
      </c>
      <c r="O202" s="70">
        <f t="shared" si="12"/>
        <v>42925.45</v>
      </c>
      <c r="P202" s="121">
        <v>6827.55</v>
      </c>
    </row>
    <row r="203" spans="1:16" s="7" customFormat="1" ht="15">
      <c r="A203" s="28">
        <v>167</v>
      </c>
      <c r="B203" s="43" t="s">
        <v>542</v>
      </c>
      <c r="C203" s="52" t="s">
        <v>124</v>
      </c>
      <c r="D203" s="52"/>
      <c r="E203" s="52"/>
      <c r="F203" s="52"/>
      <c r="G203" s="31">
        <v>143321139</v>
      </c>
      <c r="H203" s="51">
        <v>4</v>
      </c>
      <c r="I203" s="33">
        <f t="shared" si="13"/>
        <v>5.083333333333333</v>
      </c>
      <c r="J203" s="33">
        <v>61</v>
      </c>
      <c r="K203" s="34">
        <v>20341.2</v>
      </c>
      <c r="L203" s="35">
        <v>12338.16</v>
      </c>
      <c r="M203" s="34"/>
      <c r="N203" s="36">
        <f t="shared" si="15"/>
        <v>12338.16</v>
      </c>
      <c r="O203" s="70">
        <f t="shared" si="12"/>
        <v>20341.2</v>
      </c>
      <c r="P203" s="121">
        <v>3334.74</v>
      </c>
    </row>
    <row r="204" spans="1:16" s="7" customFormat="1" ht="15">
      <c r="A204" s="28">
        <v>168</v>
      </c>
      <c r="B204" s="43" t="s">
        <v>265</v>
      </c>
      <c r="C204" s="52" t="s">
        <v>581</v>
      </c>
      <c r="D204" s="52"/>
      <c r="E204" s="52"/>
      <c r="F204" s="52"/>
      <c r="G204" s="31">
        <v>143321131</v>
      </c>
      <c r="H204" s="51">
        <v>4</v>
      </c>
      <c r="I204" s="33">
        <f t="shared" si="13"/>
        <v>5.083333333333333</v>
      </c>
      <c r="J204" s="33">
        <v>61</v>
      </c>
      <c r="K204" s="34">
        <v>183860.61</v>
      </c>
      <c r="L204" s="35">
        <v>114536.08</v>
      </c>
      <c r="M204" s="34"/>
      <c r="N204" s="36">
        <f t="shared" si="15"/>
        <v>114536.08</v>
      </c>
      <c r="O204" s="70">
        <f aca="true" t="shared" si="16" ref="O204:O267">K204+M204</f>
        <v>183860.61</v>
      </c>
      <c r="P204" s="121">
        <v>33155.11</v>
      </c>
    </row>
    <row r="205" spans="1:16" s="7" customFormat="1" ht="15">
      <c r="A205" s="28">
        <v>169</v>
      </c>
      <c r="B205" s="43" t="s">
        <v>269</v>
      </c>
      <c r="C205" s="52" t="s">
        <v>125</v>
      </c>
      <c r="D205" s="52"/>
      <c r="E205" s="52"/>
      <c r="F205" s="52"/>
      <c r="G205" s="31">
        <v>143321139</v>
      </c>
      <c r="H205" s="51">
        <v>4</v>
      </c>
      <c r="I205" s="33">
        <f t="shared" si="13"/>
        <v>5.083333333333333</v>
      </c>
      <c r="J205" s="33">
        <v>61</v>
      </c>
      <c r="K205" s="34">
        <v>147185.28</v>
      </c>
      <c r="L205" s="35">
        <v>91689.27</v>
      </c>
      <c r="M205" s="34"/>
      <c r="N205" s="36">
        <f t="shared" si="15"/>
        <v>91689.27</v>
      </c>
      <c r="O205" s="70">
        <f t="shared" si="16"/>
        <v>147185.28</v>
      </c>
      <c r="P205" s="121">
        <v>26541.78</v>
      </c>
    </row>
    <row r="206" spans="1:16" s="7" customFormat="1" ht="15">
      <c r="A206" s="28">
        <v>170</v>
      </c>
      <c r="B206" s="43" t="s">
        <v>268</v>
      </c>
      <c r="C206" s="52" t="s">
        <v>126</v>
      </c>
      <c r="D206" s="52"/>
      <c r="E206" s="52"/>
      <c r="F206" s="52"/>
      <c r="G206" s="31">
        <v>143321133</v>
      </c>
      <c r="H206" s="51">
        <v>4</v>
      </c>
      <c r="I206" s="33">
        <f t="shared" si="13"/>
        <v>5.083333333333333</v>
      </c>
      <c r="J206" s="33">
        <v>61</v>
      </c>
      <c r="K206" s="34">
        <v>597044.58</v>
      </c>
      <c r="L206" s="35">
        <v>371929.32</v>
      </c>
      <c r="M206" s="34"/>
      <c r="N206" s="36">
        <f t="shared" si="15"/>
        <v>371929.32</v>
      </c>
      <c r="O206" s="70">
        <f t="shared" si="16"/>
        <v>597044.58</v>
      </c>
      <c r="P206" s="121">
        <v>107663.58</v>
      </c>
    </row>
    <row r="207" spans="1:16" s="7" customFormat="1" ht="15">
      <c r="A207" s="28">
        <v>171</v>
      </c>
      <c r="B207" s="43" t="s">
        <v>355</v>
      </c>
      <c r="C207" s="52" t="s">
        <v>127</v>
      </c>
      <c r="D207" s="52"/>
      <c r="E207" s="52"/>
      <c r="F207" s="52"/>
      <c r="G207" s="31">
        <v>142922803</v>
      </c>
      <c r="H207" s="51">
        <v>4</v>
      </c>
      <c r="I207" s="33">
        <f t="shared" si="13"/>
        <v>5.083333333333333</v>
      </c>
      <c r="J207" s="33">
        <v>61</v>
      </c>
      <c r="K207" s="34">
        <v>41714.36</v>
      </c>
      <c r="L207" s="35">
        <v>27353.72</v>
      </c>
      <c r="M207" s="34"/>
      <c r="N207" s="36">
        <f t="shared" si="15"/>
        <v>27353.72</v>
      </c>
      <c r="O207" s="70">
        <f t="shared" si="16"/>
        <v>41714.36</v>
      </c>
      <c r="P207" s="121">
        <v>8890.04</v>
      </c>
    </row>
    <row r="208" spans="1:16" s="7" customFormat="1" ht="15">
      <c r="A208" s="28">
        <v>172</v>
      </c>
      <c r="B208" s="43" t="s">
        <v>277</v>
      </c>
      <c r="C208" s="52" t="s">
        <v>128</v>
      </c>
      <c r="D208" s="52"/>
      <c r="E208" s="52"/>
      <c r="F208" s="52"/>
      <c r="G208" s="31">
        <v>153410250</v>
      </c>
      <c r="H208" s="51">
        <v>3</v>
      </c>
      <c r="I208" s="33">
        <f t="shared" si="13"/>
        <v>3.0833333333333335</v>
      </c>
      <c r="J208" s="33">
        <v>37</v>
      </c>
      <c r="K208" s="34">
        <v>366617.8</v>
      </c>
      <c r="L208" s="35">
        <v>138720.23</v>
      </c>
      <c r="M208" s="34"/>
      <c r="N208" s="36">
        <f t="shared" si="15"/>
        <v>138720.23</v>
      </c>
      <c r="O208" s="70">
        <f t="shared" si="16"/>
        <v>366617.8</v>
      </c>
      <c r="P208" s="70">
        <v>0</v>
      </c>
    </row>
    <row r="209" spans="1:16" s="7" customFormat="1" ht="15.75" customHeight="1">
      <c r="A209" s="28">
        <v>173</v>
      </c>
      <c r="B209" s="43" t="s">
        <v>353</v>
      </c>
      <c r="C209" s="52" t="s">
        <v>221</v>
      </c>
      <c r="D209" s="52"/>
      <c r="E209" s="52"/>
      <c r="F209" s="52"/>
      <c r="G209" s="31">
        <v>153512152</v>
      </c>
      <c r="H209" s="51">
        <v>3</v>
      </c>
      <c r="I209" s="33">
        <f t="shared" si="13"/>
        <v>3.0833333333333335</v>
      </c>
      <c r="J209" s="33">
        <v>37</v>
      </c>
      <c r="K209" s="34">
        <v>212064.32</v>
      </c>
      <c r="L209" s="35">
        <v>85971.98</v>
      </c>
      <c r="M209" s="34"/>
      <c r="N209" s="36">
        <f t="shared" si="15"/>
        <v>85971.98</v>
      </c>
      <c r="O209" s="70">
        <f t="shared" si="16"/>
        <v>212064.32</v>
      </c>
      <c r="P209" s="70">
        <v>0</v>
      </c>
    </row>
    <row r="210" spans="1:16" s="7" customFormat="1" ht="15">
      <c r="A210" s="28">
        <v>174</v>
      </c>
      <c r="B210" s="43" t="s">
        <v>354</v>
      </c>
      <c r="C210" s="52" t="s">
        <v>582</v>
      </c>
      <c r="D210" s="52"/>
      <c r="E210" s="52"/>
      <c r="F210" s="52"/>
      <c r="G210" s="31">
        <v>142918010</v>
      </c>
      <c r="H210" s="51">
        <v>3</v>
      </c>
      <c r="I210" s="33">
        <f t="shared" si="13"/>
        <v>3.0833333333333335</v>
      </c>
      <c r="J210" s="33">
        <v>37</v>
      </c>
      <c r="K210" s="34">
        <v>515226.78</v>
      </c>
      <c r="L210" s="35">
        <v>222800.73</v>
      </c>
      <c r="M210" s="34"/>
      <c r="N210" s="36">
        <f t="shared" si="15"/>
        <v>222800.73</v>
      </c>
      <c r="O210" s="70">
        <f t="shared" si="16"/>
        <v>515226.78</v>
      </c>
      <c r="P210" s="70">
        <v>0</v>
      </c>
    </row>
    <row r="211" spans="1:16" s="7" customFormat="1" ht="15">
      <c r="A211" s="28">
        <v>175</v>
      </c>
      <c r="B211" s="43" t="s">
        <v>352</v>
      </c>
      <c r="C211" s="52" t="s">
        <v>129</v>
      </c>
      <c r="D211" s="52"/>
      <c r="E211" s="52"/>
      <c r="F211" s="52"/>
      <c r="G211" s="31">
        <v>163695177</v>
      </c>
      <c r="H211" s="51">
        <v>3</v>
      </c>
      <c r="I211" s="33">
        <f t="shared" si="13"/>
        <v>3.0833333333333335</v>
      </c>
      <c r="J211" s="33">
        <v>37</v>
      </c>
      <c r="K211" s="34">
        <v>132000</v>
      </c>
      <c r="L211" s="35">
        <v>49945.89</v>
      </c>
      <c r="M211" s="34"/>
      <c r="N211" s="36">
        <f t="shared" si="15"/>
        <v>49945.89</v>
      </c>
      <c r="O211" s="70">
        <f t="shared" si="16"/>
        <v>132000</v>
      </c>
      <c r="P211" s="70">
        <v>0</v>
      </c>
    </row>
    <row r="212" spans="1:16" s="7" customFormat="1" ht="15">
      <c r="A212" s="28">
        <v>176</v>
      </c>
      <c r="B212" s="43" t="s">
        <v>343</v>
      </c>
      <c r="C212" s="42" t="s">
        <v>130</v>
      </c>
      <c r="D212" s="42"/>
      <c r="E212" s="42"/>
      <c r="F212" s="42"/>
      <c r="G212" s="29">
        <v>122812010</v>
      </c>
      <c r="H212" s="43" t="s">
        <v>131</v>
      </c>
      <c r="I212" s="33">
        <f t="shared" si="13"/>
        <v>30</v>
      </c>
      <c r="J212" s="33">
        <v>360</v>
      </c>
      <c r="K212" s="34">
        <v>1212340.42</v>
      </c>
      <c r="L212" s="35">
        <v>1128150.17</v>
      </c>
      <c r="M212" s="49">
        <v>163550.08</v>
      </c>
      <c r="N212" s="36">
        <f t="shared" si="15"/>
        <v>1291700.25</v>
      </c>
      <c r="O212" s="70">
        <f t="shared" si="16"/>
        <v>1375890.5</v>
      </c>
      <c r="P212" s="121">
        <v>1187593.11</v>
      </c>
    </row>
    <row r="213" spans="1:16" s="7" customFormat="1" ht="15">
      <c r="A213" s="28">
        <v>177</v>
      </c>
      <c r="B213" s="43" t="s">
        <v>344</v>
      </c>
      <c r="C213" s="42" t="s">
        <v>132</v>
      </c>
      <c r="D213" s="42"/>
      <c r="E213" s="42"/>
      <c r="F213" s="42"/>
      <c r="G213" s="29">
        <v>122812010</v>
      </c>
      <c r="H213" s="43" t="s">
        <v>131</v>
      </c>
      <c r="I213" s="33">
        <f t="shared" si="13"/>
        <v>30</v>
      </c>
      <c r="J213" s="33">
        <v>360</v>
      </c>
      <c r="K213" s="34">
        <v>1230490.08</v>
      </c>
      <c r="L213" s="35">
        <v>1145039.33</v>
      </c>
      <c r="M213" s="49">
        <v>20490</v>
      </c>
      <c r="N213" s="36">
        <f t="shared" si="15"/>
        <v>1165529.33</v>
      </c>
      <c r="O213" s="70">
        <f t="shared" si="16"/>
        <v>1250980.08</v>
      </c>
      <c r="P213" s="121">
        <v>1071591.2</v>
      </c>
    </row>
    <row r="214" spans="1:16" s="7" customFormat="1" ht="15">
      <c r="A214" s="28">
        <v>178</v>
      </c>
      <c r="B214" s="43" t="s">
        <v>648</v>
      </c>
      <c r="C214" s="42" t="s">
        <v>133</v>
      </c>
      <c r="D214" s="42"/>
      <c r="E214" s="42"/>
      <c r="F214" s="42"/>
      <c r="G214" s="29">
        <v>122812010</v>
      </c>
      <c r="H214" s="43" t="s">
        <v>131</v>
      </c>
      <c r="I214" s="33">
        <f t="shared" si="13"/>
        <v>29.99998235511845</v>
      </c>
      <c r="J214" s="33">
        <v>359.99978826142143</v>
      </c>
      <c r="K214" s="34">
        <v>1230490.08</v>
      </c>
      <c r="L214" s="35">
        <v>1145039.33</v>
      </c>
      <c r="M214" s="34"/>
      <c r="N214" s="36">
        <f t="shared" si="15"/>
        <v>1145039.33</v>
      </c>
      <c r="O214" s="70">
        <f t="shared" si="16"/>
        <v>1230490.08</v>
      </c>
      <c r="P214" s="121">
        <v>1052752.52</v>
      </c>
    </row>
    <row r="215" spans="1:16" s="7" customFormat="1" ht="15">
      <c r="A215" s="28">
        <v>179</v>
      </c>
      <c r="B215" s="43" t="s">
        <v>450</v>
      </c>
      <c r="C215" s="50" t="s">
        <v>134</v>
      </c>
      <c r="D215" s="50"/>
      <c r="E215" s="50"/>
      <c r="F215" s="50"/>
      <c r="G215" s="37">
        <v>122812010</v>
      </c>
      <c r="H215" s="37" t="s">
        <v>131</v>
      </c>
      <c r="I215" s="33">
        <f t="shared" si="13"/>
        <v>30.0000501002004</v>
      </c>
      <c r="J215" s="33">
        <v>360.0006012024048</v>
      </c>
      <c r="K215" s="34">
        <v>988021.65</v>
      </c>
      <c r="L215" s="35">
        <v>919409.15</v>
      </c>
      <c r="M215" s="49">
        <v>25860.47</v>
      </c>
      <c r="N215" s="36">
        <f t="shared" si="15"/>
        <v>945269.62</v>
      </c>
      <c r="O215" s="70">
        <f t="shared" si="16"/>
        <v>1013882.12</v>
      </c>
      <c r="P215" s="121">
        <v>869083.72</v>
      </c>
    </row>
    <row r="216" spans="1:16" s="7" customFormat="1" ht="15">
      <c r="A216" s="28">
        <v>180</v>
      </c>
      <c r="B216" s="43" t="s">
        <v>538</v>
      </c>
      <c r="C216" s="47" t="s">
        <v>135</v>
      </c>
      <c r="D216" s="47"/>
      <c r="E216" s="47"/>
      <c r="F216" s="47"/>
      <c r="G216" s="37" t="s">
        <v>136</v>
      </c>
      <c r="H216" s="38" t="s">
        <v>137</v>
      </c>
      <c r="I216" s="33">
        <f t="shared" si="13"/>
        <v>14.999925000374999</v>
      </c>
      <c r="J216" s="33">
        <v>179.99910000449998</v>
      </c>
      <c r="K216" s="34">
        <v>120000</v>
      </c>
      <c r="L216" s="35">
        <v>103333.25</v>
      </c>
      <c r="M216" s="34"/>
      <c r="N216" s="36">
        <f t="shared" si="15"/>
        <v>103333.25</v>
      </c>
      <c r="O216" s="70">
        <f t="shared" si="16"/>
        <v>120000</v>
      </c>
      <c r="P216" s="121">
        <v>85333.16</v>
      </c>
    </row>
    <row r="217" spans="1:16" s="7" customFormat="1" ht="15">
      <c r="A217" s="28">
        <v>181</v>
      </c>
      <c r="B217" s="43" t="s">
        <v>342</v>
      </c>
      <c r="C217" s="47" t="s">
        <v>138</v>
      </c>
      <c r="D217" s="47"/>
      <c r="E217" s="47"/>
      <c r="F217" s="47"/>
      <c r="G217" s="37">
        <v>120001090</v>
      </c>
      <c r="H217" s="38" t="s">
        <v>139</v>
      </c>
      <c r="I217" s="33">
        <f t="shared" si="13"/>
        <v>29.999925357537396</v>
      </c>
      <c r="J217" s="33">
        <v>359.99910429044877</v>
      </c>
      <c r="K217" s="34">
        <v>241149</v>
      </c>
      <c r="L217" s="35">
        <v>224402.5</v>
      </c>
      <c r="M217" s="34"/>
      <c r="N217" s="36">
        <f t="shared" si="15"/>
        <v>224402.5</v>
      </c>
      <c r="O217" s="70">
        <f t="shared" si="16"/>
        <v>241149</v>
      </c>
      <c r="P217" s="121">
        <v>206316.28</v>
      </c>
    </row>
    <row r="218" spans="1:16" s="7" customFormat="1" ht="15">
      <c r="A218" s="28">
        <v>182</v>
      </c>
      <c r="B218" s="43" t="s">
        <v>466</v>
      </c>
      <c r="C218" s="47" t="s">
        <v>583</v>
      </c>
      <c r="D218" s="47"/>
      <c r="E218" s="47"/>
      <c r="F218" s="47"/>
      <c r="G218" s="37">
        <v>124521125</v>
      </c>
      <c r="H218" s="38" t="s">
        <v>21</v>
      </c>
      <c r="I218" s="33">
        <f t="shared" si="13"/>
        <v>14.999952294628377</v>
      </c>
      <c r="J218" s="33">
        <v>179.99942753554052</v>
      </c>
      <c r="K218" s="34">
        <v>150925.92</v>
      </c>
      <c r="L218" s="35">
        <v>129963.92</v>
      </c>
      <c r="M218" s="34"/>
      <c r="N218" s="36">
        <f t="shared" si="15"/>
        <v>129963.92</v>
      </c>
      <c r="O218" s="70">
        <f t="shared" si="16"/>
        <v>150925.92</v>
      </c>
      <c r="P218" s="121">
        <v>107324.96</v>
      </c>
    </row>
    <row r="219" spans="1:16" s="7" customFormat="1" ht="15">
      <c r="A219" s="28">
        <v>183</v>
      </c>
      <c r="B219" s="43" t="s">
        <v>363</v>
      </c>
      <c r="C219" s="30" t="s">
        <v>140</v>
      </c>
      <c r="D219" s="30"/>
      <c r="E219" s="30"/>
      <c r="F219" s="30"/>
      <c r="G219" s="53" t="s">
        <v>141</v>
      </c>
      <c r="H219" s="32">
        <v>3</v>
      </c>
      <c r="I219" s="33">
        <f t="shared" si="13"/>
        <v>3.0833333333333335</v>
      </c>
      <c r="J219" s="33">
        <v>37</v>
      </c>
      <c r="K219" s="34">
        <v>117400</v>
      </c>
      <c r="L219" s="35">
        <v>66632.48</v>
      </c>
      <c r="M219" s="34"/>
      <c r="N219" s="36">
        <f t="shared" si="15"/>
        <v>66632.48</v>
      </c>
      <c r="O219" s="70">
        <f t="shared" si="16"/>
        <v>117400</v>
      </c>
      <c r="P219" s="70">
        <v>0</v>
      </c>
    </row>
    <row r="220" spans="1:16" s="7" customFormat="1" ht="15">
      <c r="A220" s="28">
        <v>184</v>
      </c>
      <c r="B220" s="43" t="s">
        <v>356</v>
      </c>
      <c r="C220" s="30" t="s">
        <v>142</v>
      </c>
      <c r="D220" s="30"/>
      <c r="E220" s="30"/>
      <c r="F220" s="30"/>
      <c r="G220" s="29" t="s">
        <v>143</v>
      </c>
      <c r="H220" s="32">
        <v>5</v>
      </c>
      <c r="I220" s="33">
        <f t="shared" si="13"/>
        <v>7.083333333333333</v>
      </c>
      <c r="J220" s="33">
        <v>85</v>
      </c>
      <c r="K220" s="34">
        <v>44919.94</v>
      </c>
      <c r="L220" s="35">
        <v>34350.54</v>
      </c>
      <c r="M220" s="34"/>
      <c r="N220" s="36">
        <f t="shared" si="15"/>
        <v>34350.54</v>
      </c>
      <c r="O220" s="70">
        <f t="shared" si="16"/>
        <v>44919.94</v>
      </c>
      <c r="P220" s="121">
        <v>20081.85</v>
      </c>
    </row>
    <row r="221" spans="1:16" s="7" customFormat="1" ht="15">
      <c r="A221" s="28">
        <v>185</v>
      </c>
      <c r="B221" s="43" t="s">
        <v>357</v>
      </c>
      <c r="C221" s="30" t="s">
        <v>144</v>
      </c>
      <c r="D221" s="30"/>
      <c r="E221" s="30"/>
      <c r="F221" s="30"/>
      <c r="G221" s="29">
        <v>142947141</v>
      </c>
      <c r="H221" s="32">
        <v>3</v>
      </c>
      <c r="I221" s="33">
        <f t="shared" si="13"/>
        <v>3.0833333333333335</v>
      </c>
      <c r="J221" s="33">
        <v>37</v>
      </c>
      <c r="K221" s="34">
        <v>93066.56</v>
      </c>
      <c r="L221" s="35">
        <v>42760.36</v>
      </c>
      <c r="M221" s="34"/>
      <c r="N221" s="36">
        <f t="shared" si="15"/>
        <v>42760.36</v>
      </c>
      <c r="O221" s="70">
        <f t="shared" si="16"/>
        <v>93066.56</v>
      </c>
      <c r="P221" s="70">
        <v>0</v>
      </c>
    </row>
    <row r="222" spans="1:16" s="7" customFormat="1" ht="15">
      <c r="A222" s="28">
        <v>186</v>
      </c>
      <c r="B222" s="43" t="s">
        <v>358</v>
      </c>
      <c r="C222" s="30" t="s">
        <v>145</v>
      </c>
      <c r="D222" s="30"/>
      <c r="E222" s="30"/>
      <c r="F222" s="30"/>
      <c r="G222" s="29">
        <v>142947141</v>
      </c>
      <c r="H222" s="32">
        <v>3</v>
      </c>
      <c r="I222" s="33">
        <f t="shared" si="13"/>
        <v>3.0833333333333335</v>
      </c>
      <c r="J222" s="33">
        <v>37</v>
      </c>
      <c r="K222" s="34">
        <v>2280516.82</v>
      </c>
      <c r="L222" s="35">
        <v>1047805.02</v>
      </c>
      <c r="M222" s="34"/>
      <c r="N222" s="36">
        <f t="shared" si="15"/>
        <v>1047805.02</v>
      </c>
      <c r="O222" s="70">
        <f t="shared" si="16"/>
        <v>2280516.82</v>
      </c>
      <c r="P222" s="70">
        <v>0</v>
      </c>
    </row>
    <row r="223" spans="1:16" s="7" customFormat="1" ht="15">
      <c r="A223" s="28">
        <v>187</v>
      </c>
      <c r="B223" s="43" t="s">
        <v>359</v>
      </c>
      <c r="C223" s="30" t="s">
        <v>146</v>
      </c>
      <c r="D223" s="30"/>
      <c r="E223" s="30"/>
      <c r="F223" s="30"/>
      <c r="G223" s="29">
        <v>143321139</v>
      </c>
      <c r="H223" s="32">
        <v>4</v>
      </c>
      <c r="I223" s="33">
        <f t="shared" si="13"/>
        <v>5.083333333333333</v>
      </c>
      <c r="J223" s="33">
        <v>61</v>
      </c>
      <c r="K223" s="34">
        <v>29854</v>
      </c>
      <c r="L223" s="35">
        <v>20555.21</v>
      </c>
      <c r="M223" s="34"/>
      <c r="N223" s="36">
        <f t="shared" si="15"/>
        <v>20555.21</v>
      </c>
      <c r="O223" s="70">
        <f t="shared" si="16"/>
        <v>29854</v>
      </c>
      <c r="P223" s="121">
        <v>7341.14</v>
      </c>
    </row>
    <row r="224" spans="1:16" s="7" customFormat="1" ht="15">
      <c r="A224" s="28">
        <v>188</v>
      </c>
      <c r="B224" s="43" t="s">
        <v>360</v>
      </c>
      <c r="C224" s="30" t="s">
        <v>146</v>
      </c>
      <c r="D224" s="30"/>
      <c r="E224" s="30"/>
      <c r="F224" s="30"/>
      <c r="G224" s="29">
        <v>143321139</v>
      </c>
      <c r="H224" s="32">
        <v>4</v>
      </c>
      <c r="I224" s="33">
        <f t="shared" si="13"/>
        <v>5.083333333333333</v>
      </c>
      <c r="J224" s="33">
        <v>61</v>
      </c>
      <c r="K224" s="34">
        <v>29854</v>
      </c>
      <c r="L224" s="35">
        <v>20555.21</v>
      </c>
      <c r="M224" s="34"/>
      <c r="N224" s="36">
        <f t="shared" si="15"/>
        <v>20555.21</v>
      </c>
      <c r="O224" s="70">
        <f t="shared" si="16"/>
        <v>29854</v>
      </c>
      <c r="P224" s="121">
        <v>7341.14</v>
      </c>
    </row>
    <row r="225" spans="1:16" s="7" customFormat="1" ht="15">
      <c r="A225" s="28">
        <v>189</v>
      </c>
      <c r="B225" s="43" t="s">
        <v>361</v>
      </c>
      <c r="C225" s="30" t="s">
        <v>147</v>
      </c>
      <c r="D225" s="30"/>
      <c r="E225" s="30"/>
      <c r="F225" s="30"/>
      <c r="G225" s="29">
        <v>162899000</v>
      </c>
      <c r="H225" s="32">
        <v>8</v>
      </c>
      <c r="I225" s="33">
        <f t="shared" si="13"/>
        <v>20.083333333333332</v>
      </c>
      <c r="J225" s="33">
        <v>241</v>
      </c>
      <c r="K225" s="34">
        <v>23444.09</v>
      </c>
      <c r="L225" s="35">
        <v>21595.77</v>
      </c>
      <c r="M225" s="34"/>
      <c r="N225" s="36">
        <f t="shared" si="15"/>
        <v>21595.77</v>
      </c>
      <c r="O225" s="70">
        <f t="shared" si="16"/>
        <v>23444.09</v>
      </c>
      <c r="P225" s="121">
        <v>18969.21</v>
      </c>
    </row>
    <row r="226" spans="1:16" s="7" customFormat="1" ht="15">
      <c r="A226" s="28">
        <v>190</v>
      </c>
      <c r="B226" s="43" t="s">
        <v>362</v>
      </c>
      <c r="C226" s="30" t="s">
        <v>148</v>
      </c>
      <c r="D226" s="30"/>
      <c r="E226" s="30"/>
      <c r="F226" s="30"/>
      <c r="G226" s="53" t="s">
        <v>149</v>
      </c>
      <c r="H226" s="32">
        <v>4</v>
      </c>
      <c r="I226" s="33">
        <f t="shared" si="13"/>
        <v>5.083333333333333</v>
      </c>
      <c r="J226" s="33">
        <v>61</v>
      </c>
      <c r="K226" s="34">
        <v>25415.25</v>
      </c>
      <c r="L226" s="35">
        <v>18332.37</v>
      </c>
      <c r="M226" s="34"/>
      <c r="N226" s="36">
        <f t="shared" si="15"/>
        <v>18332.37</v>
      </c>
      <c r="O226" s="70">
        <f t="shared" si="16"/>
        <v>25415.25</v>
      </c>
      <c r="P226" s="121">
        <v>7083.09</v>
      </c>
    </row>
    <row r="227" spans="1:16" s="7" customFormat="1" ht="15">
      <c r="A227" s="28">
        <v>191</v>
      </c>
      <c r="B227" s="43" t="s">
        <v>405</v>
      </c>
      <c r="C227" s="47" t="s">
        <v>150</v>
      </c>
      <c r="D227" s="47"/>
      <c r="E227" s="47"/>
      <c r="F227" s="47"/>
      <c r="G227" s="37">
        <v>142915289</v>
      </c>
      <c r="H227" s="37" t="s">
        <v>54</v>
      </c>
      <c r="I227" s="33">
        <f t="shared" si="13"/>
        <v>7.083333333333333</v>
      </c>
      <c r="J227" s="33">
        <v>85</v>
      </c>
      <c r="K227" s="34"/>
      <c r="L227" s="34"/>
      <c r="M227" s="49">
        <v>9471638.81</v>
      </c>
      <c r="N227" s="36">
        <f aca="true" t="shared" si="17" ref="N227:N258">K227+M227</f>
        <v>9471638.81</v>
      </c>
      <c r="O227" s="70">
        <f t="shared" si="16"/>
        <v>9471638.81</v>
      </c>
      <c r="P227" s="121">
        <v>6463000.73</v>
      </c>
    </row>
    <row r="228" spans="1:16" s="7" customFormat="1" ht="15">
      <c r="A228" s="28">
        <v>192</v>
      </c>
      <c r="B228" s="43" t="s">
        <v>408</v>
      </c>
      <c r="C228" s="47" t="s">
        <v>151</v>
      </c>
      <c r="D228" s="47"/>
      <c r="E228" s="47"/>
      <c r="F228" s="47"/>
      <c r="G228" s="37">
        <v>142911161</v>
      </c>
      <c r="H228" s="38" t="s">
        <v>54</v>
      </c>
      <c r="I228" s="33">
        <f t="shared" si="13"/>
        <v>20.083333333333332</v>
      </c>
      <c r="J228" s="33">
        <v>241</v>
      </c>
      <c r="K228" s="34"/>
      <c r="L228" s="34"/>
      <c r="M228" s="49">
        <v>7907365.69</v>
      </c>
      <c r="N228" s="36">
        <f t="shared" si="17"/>
        <v>7907365.69</v>
      </c>
      <c r="O228" s="70">
        <f t="shared" si="16"/>
        <v>7907365.69</v>
      </c>
      <c r="P228" s="121">
        <v>7021478.14</v>
      </c>
    </row>
    <row r="229" spans="1:18" s="7" customFormat="1" ht="15">
      <c r="A229" s="28">
        <v>193</v>
      </c>
      <c r="B229" s="43" t="s">
        <v>458</v>
      </c>
      <c r="C229" s="47" t="s">
        <v>152</v>
      </c>
      <c r="D229" s="47"/>
      <c r="E229" s="47"/>
      <c r="F229" s="47"/>
      <c r="G229" s="37">
        <v>143312420</v>
      </c>
      <c r="H229" s="51">
        <v>4</v>
      </c>
      <c r="I229" s="33">
        <f t="shared" si="13"/>
        <v>10.083333333333334</v>
      </c>
      <c r="J229" s="33">
        <v>121</v>
      </c>
      <c r="K229" s="34"/>
      <c r="L229" s="34"/>
      <c r="M229" s="49">
        <v>367000</v>
      </c>
      <c r="N229" s="36">
        <f t="shared" si="17"/>
        <v>367000</v>
      </c>
      <c r="O229" s="70">
        <f t="shared" si="16"/>
        <v>367000</v>
      </c>
      <c r="P229" s="121">
        <v>285107.38</v>
      </c>
      <c r="R229" s="7" t="s">
        <v>251</v>
      </c>
    </row>
    <row r="230" spans="1:16" s="7" customFormat="1" ht="25.5">
      <c r="A230" s="28">
        <v>194</v>
      </c>
      <c r="B230" s="43" t="s">
        <v>410</v>
      </c>
      <c r="C230" s="47" t="s">
        <v>153</v>
      </c>
      <c r="D230" s="47"/>
      <c r="E230" s="47"/>
      <c r="F230" s="47"/>
      <c r="G230" s="37">
        <v>143222397</v>
      </c>
      <c r="H230" s="38" t="s">
        <v>54</v>
      </c>
      <c r="I230" s="33">
        <f t="shared" si="13"/>
        <v>7.083333333333333</v>
      </c>
      <c r="J230" s="33">
        <v>85</v>
      </c>
      <c r="K230" s="34"/>
      <c r="L230" s="34"/>
      <c r="M230" s="49">
        <v>1084889.47</v>
      </c>
      <c r="N230" s="36">
        <f t="shared" si="17"/>
        <v>1084889.47</v>
      </c>
      <c r="O230" s="70">
        <f t="shared" si="16"/>
        <v>1084889.47</v>
      </c>
      <c r="P230" s="121">
        <v>740277.4</v>
      </c>
    </row>
    <row r="231" spans="1:16" s="7" customFormat="1" ht="25.5">
      <c r="A231" s="28">
        <v>195</v>
      </c>
      <c r="B231" s="43" t="s">
        <v>412</v>
      </c>
      <c r="C231" s="47" t="s">
        <v>154</v>
      </c>
      <c r="D231" s="47"/>
      <c r="E231" s="47"/>
      <c r="F231" s="47"/>
      <c r="G231" s="37">
        <v>143222397</v>
      </c>
      <c r="H231" s="38" t="s">
        <v>54</v>
      </c>
      <c r="I231" s="33">
        <f t="shared" si="13"/>
        <v>7.083333333333333</v>
      </c>
      <c r="J231" s="33">
        <v>85</v>
      </c>
      <c r="K231" s="34"/>
      <c r="L231" s="34"/>
      <c r="M231" s="49">
        <f>2327863.5+56625</f>
        <v>2384488.5</v>
      </c>
      <c r="N231" s="36">
        <f t="shared" si="17"/>
        <v>2384488.5</v>
      </c>
      <c r="O231" s="70">
        <f t="shared" si="16"/>
        <v>2384488.5</v>
      </c>
      <c r="P231" s="121">
        <v>1627062.63</v>
      </c>
    </row>
    <row r="232" spans="1:16" s="7" customFormat="1" ht="15">
      <c r="A232" s="28">
        <v>196</v>
      </c>
      <c r="B232" s="43" t="s">
        <v>413</v>
      </c>
      <c r="C232" s="47" t="s">
        <v>155</v>
      </c>
      <c r="D232" s="47"/>
      <c r="E232" s="47"/>
      <c r="F232" s="47"/>
      <c r="G232" s="37">
        <v>143313439</v>
      </c>
      <c r="H232" s="51">
        <v>2</v>
      </c>
      <c r="I232" s="33">
        <f>J232/12</f>
        <v>10.083333333333334</v>
      </c>
      <c r="J232" s="33">
        <v>121</v>
      </c>
      <c r="K232" s="34"/>
      <c r="L232" s="34"/>
      <c r="M232" s="49">
        <v>6140978.48</v>
      </c>
      <c r="N232" s="36">
        <f t="shared" si="17"/>
        <v>6140978.48</v>
      </c>
      <c r="O232" s="70">
        <f t="shared" si="16"/>
        <v>6140978.48</v>
      </c>
      <c r="P232" s="121">
        <v>4770677.45</v>
      </c>
    </row>
    <row r="233" spans="1:18" s="7" customFormat="1" ht="25.5">
      <c r="A233" s="28">
        <v>197</v>
      </c>
      <c r="B233" s="43" t="s">
        <v>419</v>
      </c>
      <c r="C233" s="47" t="s">
        <v>156</v>
      </c>
      <c r="D233" s="47"/>
      <c r="E233" s="47"/>
      <c r="F233" s="47"/>
      <c r="G233" s="37">
        <v>143120390</v>
      </c>
      <c r="H233" s="38" t="s">
        <v>54</v>
      </c>
      <c r="I233" s="33">
        <f t="shared" si="13"/>
        <v>15.083333333333334</v>
      </c>
      <c r="J233" s="33">
        <v>181</v>
      </c>
      <c r="K233" s="34"/>
      <c r="L233" s="34"/>
      <c r="M233" s="49">
        <f>2060463.86+83050.85+554331.69</f>
        <v>2697846.4</v>
      </c>
      <c r="N233" s="36">
        <f t="shared" si="17"/>
        <v>2697846.4</v>
      </c>
      <c r="O233" s="70">
        <f t="shared" si="16"/>
        <v>2697846.4</v>
      </c>
      <c r="P233" s="121">
        <v>2295405.19</v>
      </c>
      <c r="R233" s="7" t="s">
        <v>251</v>
      </c>
    </row>
    <row r="234" spans="1:16" s="7" customFormat="1" ht="15">
      <c r="A234" s="28">
        <v>198</v>
      </c>
      <c r="B234" s="43" t="s">
        <v>414</v>
      </c>
      <c r="C234" s="47" t="s">
        <v>157</v>
      </c>
      <c r="D234" s="47"/>
      <c r="E234" s="47"/>
      <c r="F234" s="47"/>
      <c r="G234" s="37">
        <v>143312429</v>
      </c>
      <c r="H234" s="38" t="s">
        <v>60</v>
      </c>
      <c r="I234" s="33">
        <f t="shared" si="13"/>
        <v>10.083333333333334</v>
      </c>
      <c r="J234" s="33">
        <v>121</v>
      </c>
      <c r="K234" s="34"/>
      <c r="L234" s="34"/>
      <c r="M234" s="49">
        <v>6102762.13</v>
      </c>
      <c r="N234" s="36">
        <f t="shared" si="17"/>
        <v>6102762.13</v>
      </c>
      <c r="O234" s="70">
        <f t="shared" si="16"/>
        <v>6102762.13</v>
      </c>
      <c r="P234" s="121">
        <v>4740988.78</v>
      </c>
    </row>
    <row r="235" spans="1:16" s="7" customFormat="1" ht="15">
      <c r="A235" s="28">
        <v>199</v>
      </c>
      <c r="B235" s="43" t="s">
        <v>415</v>
      </c>
      <c r="C235" s="47" t="s">
        <v>158</v>
      </c>
      <c r="D235" s="47"/>
      <c r="E235" s="47"/>
      <c r="F235" s="47"/>
      <c r="G235" s="37">
        <v>143222112</v>
      </c>
      <c r="H235" s="38" t="s">
        <v>54</v>
      </c>
      <c r="I235" s="33">
        <f aca="true" t="shared" si="18" ref="I235:I298">J235/12</f>
        <v>7.099999999999999</v>
      </c>
      <c r="J235" s="33">
        <v>85.19999999999999</v>
      </c>
      <c r="K235" s="34"/>
      <c r="L235" s="34"/>
      <c r="M235" s="49">
        <v>509162.35</v>
      </c>
      <c r="N235" s="36">
        <f t="shared" si="17"/>
        <v>509162.35</v>
      </c>
      <c r="O235" s="70">
        <f t="shared" si="16"/>
        <v>509162.35</v>
      </c>
      <c r="P235" s="121">
        <v>347428.3</v>
      </c>
    </row>
    <row r="236" spans="1:16" s="7" customFormat="1" ht="15">
      <c r="A236" s="28">
        <v>200</v>
      </c>
      <c r="B236" s="43" t="s">
        <v>459</v>
      </c>
      <c r="C236" s="47" t="s">
        <v>159</v>
      </c>
      <c r="D236" s="47"/>
      <c r="E236" s="47"/>
      <c r="F236" s="47"/>
      <c r="G236" s="37">
        <v>143020191</v>
      </c>
      <c r="H236" s="38" t="s">
        <v>160</v>
      </c>
      <c r="I236" s="33">
        <f t="shared" si="18"/>
        <v>5.083333333333333</v>
      </c>
      <c r="J236" s="33">
        <v>61</v>
      </c>
      <c r="K236" s="34"/>
      <c r="L236" s="34"/>
      <c r="M236" s="49">
        <v>2371415.24</v>
      </c>
      <c r="N236" s="36">
        <f t="shared" si="17"/>
        <v>2371415.24</v>
      </c>
      <c r="O236" s="70">
        <f t="shared" si="16"/>
        <v>2371415.24</v>
      </c>
      <c r="P236" s="121">
        <v>1321772.42</v>
      </c>
    </row>
    <row r="237" spans="1:16" s="7" customFormat="1" ht="15">
      <c r="A237" s="28">
        <v>201</v>
      </c>
      <c r="B237" s="43" t="s">
        <v>416</v>
      </c>
      <c r="C237" s="47" t="s">
        <v>161</v>
      </c>
      <c r="D237" s="47"/>
      <c r="E237" s="47"/>
      <c r="F237" s="47"/>
      <c r="G237" s="37">
        <v>143222101</v>
      </c>
      <c r="H237" s="38" t="s">
        <v>137</v>
      </c>
      <c r="I237" s="33">
        <f t="shared" si="18"/>
        <v>10.083333333333334</v>
      </c>
      <c r="J237" s="33">
        <v>121</v>
      </c>
      <c r="K237" s="34"/>
      <c r="L237" s="34"/>
      <c r="M237" s="49">
        <v>4266760.81</v>
      </c>
      <c r="N237" s="36">
        <f t="shared" si="17"/>
        <v>4266760.81</v>
      </c>
      <c r="O237" s="70">
        <f t="shared" si="16"/>
        <v>4266760.81</v>
      </c>
      <c r="P237" s="121">
        <v>3314673.58</v>
      </c>
    </row>
    <row r="238" spans="1:16" s="7" customFormat="1" ht="15">
      <c r="A238" s="28">
        <v>202</v>
      </c>
      <c r="B238" s="43" t="s">
        <v>418</v>
      </c>
      <c r="C238" s="47" t="s">
        <v>162</v>
      </c>
      <c r="D238" s="47"/>
      <c r="E238" s="47"/>
      <c r="F238" s="47"/>
      <c r="G238" s="37">
        <v>143222111</v>
      </c>
      <c r="H238" s="38" t="s">
        <v>54</v>
      </c>
      <c r="I238" s="33">
        <f t="shared" si="18"/>
        <v>7.083333333333333</v>
      </c>
      <c r="J238" s="33">
        <v>85</v>
      </c>
      <c r="K238" s="34"/>
      <c r="L238" s="34"/>
      <c r="M238" s="49">
        <v>102975.9</v>
      </c>
      <c r="N238" s="36">
        <f t="shared" si="17"/>
        <v>102975.9</v>
      </c>
      <c r="O238" s="70">
        <f t="shared" si="16"/>
        <v>102975.9</v>
      </c>
      <c r="P238" s="121">
        <v>70265.94</v>
      </c>
    </row>
    <row r="239" spans="1:16" s="7" customFormat="1" ht="15">
      <c r="A239" s="28">
        <v>203</v>
      </c>
      <c r="B239" s="43" t="s">
        <v>411</v>
      </c>
      <c r="C239" s="47" t="s">
        <v>163</v>
      </c>
      <c r="D239" s="47"/>
      <c r="E239" s="47"/>
      <c r="F239" s="47"/>
      <c r="G239" s="37">
        <v>143222135</v>
      </c>
      <c r="H239" s="38" t="s">
        <v>164</v>
      </c>
      <c r="I239" s="33">
        <f t="shared" si="18"/>
        <v>3.0833333333333335</v>
      </c>
      <c r="J239" s="33">
        <v>37</v>
      </c>
      <c r="K239" s="34"/>
      <c r="L239" s="34"/>
      <c r="M239" s="49">
        <v>52916.83</v>
      </c>
      <c r="N239" s="36">
        <f t="shared" si="17"/>
        <v>52916.83</v>
      </c>
      <c r="O239" s="70">
        <f t="shared" si="16"/>
        <v>52916.83</v>
      </c>
      <c r="P239" s="121">
        <v>14301.97</v>
      </c>
    </row>
    <row r="240" spans="1:16" s="7" customFormat="1" ht="15">
      <c r="A240" s="28">
        <v>204</v>
      </c>
      <c r="B240" s="43" t="s">
        <v>420</v>
      </c>
      <c r="C240" s="42" t="s">
        <v>165</v>
      </c>
      <c r="D240" s="42"/>
      <c r="E240" s="42"/>
      <c r="F240" s="42"/>
      <c r="G240" s="37">
        <v>143222146</v>
      </c>
      <c r="H240" s="38" t="s">
        <v>54</v>
      </c>
      <c r="I240" s="33">
        <f t="shared" si="18"/>
        <v>7.083333333333333</v>
      </c>
      <c r="J240" s="33">
        <v>85</v>
      </c>
      <c r="K240" s="34"/>
      <c r="L240" s="34"/>
      <c r="M240" s="49">
        <v>56152.23</v>
      </c>
      <c r="N240" s="36">
        <f t="shared" si="17"/>
        <v>56152.23</v>
      </c>
      <c r="O240" s="70">
        <f t="shared" si="16"/>
        <v>56152.23</v>
      </c>
      <c r="P240" s="121">
        <v>38315.76</v>
      </c>
    </row>
    <row r="241" spans="1:16" s="7" customFormat="1" ht="15">
      <c r="A241" s="28">
        <v>205</v>
      </c>
      <c r="B241" s="43" t="s">
        <v>421</v>
      </c>
      <c r="C241" s="42" t="s">
        <v>166</v>
      </c>
      <c r="D241" s="42"/>
      <c r="E241" s="42"/>
      <c r="F241" s="42"/>
      <c r="G241" s="37">
        <v>142911161</v>
      </c>
      <c r="H241" s="38" t="s">
        <v>54</v>
      </c>
      <c r="I241" s="33">
        <f t="shared" si="18"/>
        <v>20.083333333333332</v>
      </c>
      <c r="J241" s="33">
        <v>241</v>
      </c>
      <c r="K241" s="34"/>
      <c r="L241" s="34"/>
      <c r="M241" s="49">
        <v>89771036.1</v>
      </c>
      <c r="N241" s="36">
        <f t="shared" si="17"/>
        <v>89771036.1</v>
      </c>
      <c r="O241" s="70">
        <f t="shared" si="16"/>
        <v>89771036.1</v>
      </c>
      <c r="P241" s="121">
        <v>79713699.99</v>
      </c>
    </row>
    <row r="242" spans="1:16" s="7" customFormat="1" ht="15">
      <c r="A242" s="28">
        <v>206</v>
      </c>
      <c r="B242" s="43" t="s">
        <v>519</v>
      </c>
      <c r="C242" s="42" t="s">
        <v>167</v>
      </c>
      <c r="D242" s="42"/>
      <c r="E242" s="42"/>
      <c r="F242" s="42"/>
      <c r="G242" s="37">
        <v>142911161</v>
      </c>
      <c r="H242" s="38" t="s">
        <v>54</v>
      </c>
      <c r="I242" s="33">
        <f t="shared" si="18"/>
        <v>20.083333333333332</v>
      </c>
      <c r="J242" s="33">
        <v>241</v>
      </c>
      <c r="K242" s="34"/>
      <c r="L242" s="34"/>
      <c r="M242" s="49">
        <v>33046097.23</v>
      </c>
      <c r="N242" s="36">
        <f t="shared" si="17"/>
        <v>33046097.23</v>
      </c>
      <c r="O242" s="70">
        <f t="shared" si="16"/>
        <v>33046097.23</v>
      </c>
      <c r="P242" s="121">
        <v>29343837.25</v>
      </c>
    </row>
    <row r="243" spans="1:16" s="7" customFormat="1" ht="15">
      <c r="A243" s="28">
        <v>207</v>
      </c>
      <c r="B243" s="43" t="s">
        <v>520</v>
      </c>
      <c r="C243" s="42" t="s">
        <v>168</v>
      </c>
      <c r="D243" s="42"/>
      <c r="E243" s="42"/>
      <c r="F243" s="42"/>
      <c r="G243" s="37">
        <v>142911161</v>
      </c>
      <c r="H243" s="38" t="s">
        <v>54</v>
      </c>
      <c r="I243" s="33">
        <f t="shared" si="18"/>
        <v>20.083333333333332</v>
      </c>
      <c r="J243" s="33">
        <v>241</v>
      </c>
      <c r="K243" s="34"/>
      <c r="L243" s="34"/>
      <c r="M243" s="49">
        <v>33514080.13</v>
      </c>
      <c r="N243" s="36">
        <f t="shared" si="17"/>
        <v>33514080.13</v>
      </c>
      <c r="O243" s="70">
        <f t="shared" si="16"/>
        <v>33514080.13</v>
      </c>
      <c r="P243" s="121">
        <v>29759390.74</v>
      </c>
    </row>
    <row r="244" spans="1:16" s="7" customFormat="1" ht="26.25">
      <c r="A244" s="28">
        <v>208</v>
      </c>
      <c r="B244" s="43" t="s">
        <v>544</v>
      </c>
      <c r="C244" s="42" t="s">
        <v>169</v>
      </c>
      <c r="D244" s="42"/>
      <c r="E244" s="42"/>
      <c r="F244" s="42"/>
      <c r="G244" s="37">
        <v>142914136</v>
      </c>
      <c r="H244" s="38" t="s">
        <v>54</v>
      </c>
      <c r="I244" s="33">
        <f t="shared" si="18"/>
        <v>7.083333333333333</v>
      </c>
      <c r="J244" s="33">
        <v>85</v>
      </c>
      <c r="K244" s="34"/>
      <c r="L244" s="34"/>
      <c r="M244" s="49">
        <v>111156.89</v>
      </c>
      <c r="N244" s="36">
        <f t="shared" si="17"/>
        <v>111156.89</v>
      </c>
      <c r="O244" s="70">
        <f t="shared" si="16"/>
        <v>111156.89</v>
      </c>
      <c r="P244" s="121">
        <v>75848.18</v>
      </c>
    </row>
    <row r="245" spans="1:16" s="7" customFormat="1" ht="15">
      <c r="A245" s="28">
        <v>209</v>
      </c>
      <c r="B245" s="43" t="s">
        <v>527</v>
      </c>
      <c r="C245" s="42" t="s">
        <v>170</v>
      </c>
      <c r="D245" s="42"/>
      <c r="E245" s="42"/>
      <c r="F245" s="42"/>
      <c r="G245" s="37">
        <v>143120390</v>
      </c>
      <c r="H245" s="38" t="s">
        <v>54</v>
      </c>
      <c r="I245" s="33">
        <f t="shared" si="18"/>
        <v>15.083333333333334</v>
      </c>
      <c r="J245" s="33">
        <v>181</v>
      </c>
      <c r="K245" s="34"/>
      <c r="L245" s="34"/>
      <c r="M245" s="49">
        <v>69977.17</v>
      </c>
      <c r="N245" s="36">
        <f t="shared" si="17"/>
        <v>69977.17</v>
      </c>
      <c r="O245" s="70">
        <f t="shared" si="16"/>
        <v>69977.17</v>
      </c>
      <c r="P245" s="121">
        <v>59538.7</v>
      </c>
    </row>
    <row r="246" spans="1:16" s="7" customFormat="1" ht="15">
      <c r="A246" s="28">
        <v>210</v>
      </c>
      <c r="B246" s="43" t="s">
        <v>528</v>
      </c>
      <c r="C246" s="42" t="s">
        <v>171</v>
      </c>
      <c r="D246" s="42"/>
      <c r="E246" s="42"/>
      <c r="F246" s="42"/>
      <c r="G246" s="37">
        <v>143120390</v>
      </c>
      <c r="H246" s="38" t="s">
        <v>54</v>
      </c>
      <c r="I246" s="33">
        <f t="shared" si="18"/>
        <v>15.083333333333334</v>
      </c>
      <c r="J246" s="33">
        <v>181</v>
      </c>
      <c r="K246" s="34"/>
      <c r="L246" s="34"/>
      <c r="M246" s="49">
        <v>82847.49</v>
      </c>
      <c r="N246" s="36">
        <f t="shared" si="17"/>
        <v>82847.49</v>
      </c>
      <c r="O246" s="70">
        <f t="shared" si="16"/>
        <v>82847.49</v>
      </c>
      <c r="P246" s="121">
        <v>70489.05</v>
      </c>
    </row>
    <row r="247" spans="1:16" s="7" customFormat="1" ht="15">
      <c r="A247" s="28">
        <v>211</v>
      </c>
      <c r="B247" s="43" t="s">
        <v>429</v>
      </c>
      <c r="C247" s="40" t="s">
        <v>172</v>
      </c>
      <c r="D247" s="40"/>
      <c r="E247" s="40"/>
      <c r="F247" s="40"/>
      <c r="G247" s="37">
        <v>143120134</v>
      </c>
      <c r="H247" s="38" t="s">
        <v>21</v>
      </c>
      <c r="I247" s="33">
        <f t="shared" si="18"/>
        <v>20.083333333333332</v>
      </c>
      <c r="J247" s="33">
        <v>241</v>
      </c>
      <c r="K247" s="34"/>
      <c r="L247" s="34"/>
      <c r="M247" s="39">
        <v>193979.45</v>
      </c>
      <c r="N247" s="36">
        <f t="shared" si="17"/>
        <v>193979.45</v>
      </c>
      <c r="O247" s="70">
        <f t="shared" si="16"/>
        <v>193979.45</v>
      </c>
      <c r="P247" s="121">
        <v>172247.42</v>
      </c>
    </row>
    <row r="248" spans="1:16" s="7" customFormat="1" ht="15">
      <c r="A248" s="28">
        <v>212</v>
      </c>
      <c r="B248" s="43" t="s">
        <v>430</v>
      </c>
      <c r="C248" s="40" t="s">
        <v>173</v>
      </c>
      <c r="D248" s="40"/>
      <c r="E248" s="40"/>
      <c r="F248" s="40"/>
      <c r="G248" s="37">
        <v>143120134</v>
      </c>
      <c r="H248" s="38" t="s">
        <v>21</v>
      </c>
      <c r="I248" s="33">
        <f t="shared" si="18"/>
        <v>20.083333333333332</v>
      </c>
      <c r="J248" s="33">
        <v>241</v>
      </c>
      <c r="K248" s="34"/>
      <c r="L248" s="34"/>
      <c r="M248" s="39">
        <v>193979.44</v>
      </c>
      <c r="N248" s="36">
        <f t="shared" si="17"/>
        <v>193979.44</v>
      </c>
      <c r="O248" s="70">
        <f t="shared" si="16"/>
        <v>193979.44</v>
      </c>
      <c r="P248" s="121">
        <v>172247.41</v>
      </c>
    </row>
    <row r="249" spans="1:16" s="7" customFormat="1" ht="15">
      <c r="A249" s="28">
        <v>213</v>
      </c>
      <c r="B249" s="43" t="s">
        <v>417</v>
      </c>
      <c r="C249" s="40" t="s">
        <v>174</v>
      </c>
      <c r="D249" s="40"/>
      <c r="E249" s="40"/>
      <c r="F249" s="40"/>
      <c r="G249" s="37">
        <v>143120134</v>
      </c>
      <c r="H249" s="38" t="s">
        <v>21</v>
      </c>
      <c r="I249" s="33">
        <f t="shared" si="18"/>
        <v>20.083333333333332</v>
      </c>
      <c r="J249" s="33">
        <v>241</v>
      </c>
      <c r="K249" s="34"/>
      <c r="L249" s="34"/>
      <c r="M249" s="39">
        <v>193979.44</v>
      </c>
      <c r="N249" s="36">
        <f t="shared" si="17"/>
        <v>193979.44</v>
      </c>
      <c r="O249" s="70">
        <f t="shared" si="16"/>
        <v>193979.44</v>
      </c>
      <c r="P249" s="121">
        <v>172247.41</v>
      </c>
    </row>
    <row r="250" spans="1:16" s="7" customFormat="1" ht="15">
      <c r="A250" s="28">
        <v>214</v>
      </c>
      <c r="B250" s="43" t="s">
        <v>409</v>
      </c>
      <c r="C250" s="40" t="s">
        <v>175</v>
      </c>
      <c r="D250" s="40"/>
      <c r="E250" s="40"/>
      <c r="F250" s="40"/>
      <c r="G250" s="37">
        <v>142813157</v>
      </c>
      <c r="H250" s="38" t="s">
        <v>21</v>
      </c>
      <c r="I250" s="33">
        <f t="shared" si="18"/>
        <v>10.083333333333334</v>
      </c>
      <c r="J250" s="33">
        <v>121</v>
      </c>
      <c r="K250" s="34"/>
      <c r="L250" s="34"/>
      <c r="M250" s="39">
        <v>1210243.09</v>
      </c>
      <c r="N250" s="36">
        <f t="shared" si="17"/>
        <v>1210243.09</v>
      </c>
      <c r="O250" s="70">
        <f t="shared" si="16"/>
        <v>1210243.09</v>
      </c>
      <c r="P250" s="121">
        <v>940188.82</v>
      </c>
    </row>
    <row r="251" spans="1:16" s="7" customFormat="1" ht="15">
      <c r="A251" s="28">
        <v>215</v>
      </c>
      <c r="B251" s="43" t="s">
        <v>407</v>
      </c>
      <c r="C251" s="42" t="s">
        <v>176</v>
      </c>
      <c r="D251" s="42"/>
      <c r="E251" s="42"/>
      <c r="F251" s="42"/>
      <c r="G251" s="37">
        <v>142915289</v>
      </c>
      <c r="H251" s="38" t="s">
        <v>54</v>
      </c>
      <c r="I251" s="33">
        <f t="shared" si="18"/>
        <v>7.083333333333333</v>
      </c>
      <c r="J251" s="33">
        <v>85</v>
      </c>
      <c r="K251" s="34"/>
      <c r="L251" s="34"/>
      <c r="M251" s="39">
        <v>51218750.77</v>
      </c>
      <c r="N251" s="36">
        <f t="shared" si="17"/>
        <v>51218750.77</v>
      </c>
      <c r="O251" s="70">
        <f t="shared" si="16"/>
        <v>51218750.77</v>
      </c>
      <c r="P251" s="121">
        <v>34949265.19</v>
      </c>
    </row>
    <row r="252" spans="1:16" s="7" customFormat="1" ht="15">
      <c r="A252" s="28">
        <v>216</v>
      </c>
      <c r="B252" s="43" t="s">
        <v>406</v>
      </c>
      <c r="C252" s="42" t="s">
        <v>177</v>
      </c>
      <c r="D252" s="42"/>
      <c r="E252" s="42"/>
      <c r="F252" s="42"/>
      <c r="G252" s="37">
        <v>142911161</v>
      </c>
      <c r="H252" s="38" t="s">
        <v>54</v>
      </c>
      <c r="I252" s="33">
        <f t="shared" si="18"/>
        <v>20.083333333333332</v>
      </c>
      <c r="J252" s="33">
        <v>241</v>
      </c>
      <c r="K252" s="34"/>
      <c r="L252" s="34"/>
      <c r="M252" s="39">
        <v>39894948.91</v>
      </c>
      <c r="N252" s="36">
        <f t="shared" si="17"/>
        <v>39894948.91</v>
      </c>
      <c r="O252" s="70">
        <f t="shared" si="16"/>
        <v>39894948.91</v>
      </c>
      <c r="P252" s="121">
        <v>35425390.24</v>
      </c>
    </row>
    <row r="253" spans="1:16" s="7" customFormat="1" ht="26.25">
      <c r="A253" s="28">
        <v>217</v>
      </c>
      <c r="B253" s="43" t="s">
        <v>404</v>
      </c>
      <c r="C253" s="42" t="s">
        <v>178</v>
      </c>
      <c r="D253" s="42"/>
      <c r="E253" s="42"/>
      <c r="F253" s="42"/>
      <c r="G253" s="37">
        <v>143115202</v>
      </c>
      <c r="H253" s="38" t="s">
        <v>33</v>
      </c>
      <c r="I253" s="33">
        <f t="shared" si="18"/>
        <v>20.083333333333332</v>
      </c>
      <c r="J253" s="33">
        <v>241</v>
      </c>
      <c r="K253" s="34"/>
      <c r="L253" s="34"/>
      <c r="M253" s="39">
        <v>1627347.41</v>
      </c>
      <c r="N253" s="36">
        <f t="shared" si="17"/>
        <v>1627347.41</v>
      </c>
      <c r="O253" s="70">
        <f t="shared" si="16"/>
        <v>1627347.41</v>
      </c>
      <c r="P253" s="121">
        <v>1445030.45</v>
      </c>
    </row>
    <row r="254" spans="1:16" s="7" customFormat="1" ht="15">
      <c r="A254" s="28">
        <v>218</v>
      </c>
      <c r="B254" s="43" t="s">
        <v>389</v>
      </c>
      <c r="C254" s="42" t="s">
        <v>179</v>
      </c>
      <c r="D254" s="42"/>
      <c r="E254" s="42"/>
      <c r="F254" s="42"/>
      <c r="G254" s="37">
        <v>142911101</v>
      </c>
      <c r="H254" s="38" t="s">
        <v>54</v>
      </c>
      <c r="I254" s="33">
        <f t="shared" si="18"/>
        <v>7.083333333333333</v>
      </c>
      <c r="J254" s="33">
        <v>85</v>
      </c>
      <c r="K254" s="34"/>
      <c r="L254" s="34"/>
      <c r="M254" s="39">
        <v>1775083.2</v>
      </c>
      <c r="N254" s="36">
        <f t="shared" si="17"/>
        <v>1775083.2</v>
      </c>
      <c r="O254" s="70">
        <f t="shared" si="16"/>
        <v>1775083.2</v>
      </c>
      <c r="P254" s="121">
        <v>1211233.29</v>
      </c>
    </row>
    <row r="255" spans="1:16" s="7" customFormat="1" ht="15">
      <c r="A255" s="28">
        <v>219</v>
      </c>
      <c r="B255" s="43" t="s">
        <v>402</v>
      </c>
      <c r="C255" s="42" t="s">
        <v>180</v>
      </c>
      <c r="D255" s="42"/>
      <c r="E255" s="42"/>
      <c r="F255" s="42"/>
      <c r="G255" s="37">
        <v>142915130</v>
      </c>
      <c r="H255" s="38" t="s">
        <v>33</v>
      </c>
      <c r="I255" s="33">
        <f t="shared" si="18"/>
        <v>20.083333333333332</v>
      </c>
      <c r="J255" s="33">
        <v>241</v>
      </c>
      <c r="K255" s="34"/>
      <c r="L255" s="34"/>
      <c r="M255" s="39">
        <v>18522957.74</v>
      </c>
      <c r="N255" s="36">
        <f t="shared" si="17"/>
        <v>18522957.74</v>
      </c>
      <c r="O255" s="70">
        <f t="shared" si="16"/>
        <v>18522957.74</v>
      </c>
      <c r="P255" s="121">
        <v>16447771.49</v>
      </c>
    </row>
    <row r="256" spans="1:16" s="7" customFormat="1" ht="15">
      <c r="A256" s="28">
        <v>220</v>
      </c>
      <c r="B256" s="43" t="s">
        <v>403</v>
      </c>
      <c r="C256" s="42" t="s">
        <v>181</v>
      </c>
      <c r="D256" s="42"/>
      <c r="E256" s="42"/>
      <c r="F256" s="42"/>
      <c r="G256" s="37">
        <v>142915281</v>
      </c>
      <c r="H256" s="38" t="s">
        <v>33</v>
      </c>
      <c r="I256" s="33">
        <f t="shared" si="18"/>
        <v>15.083333333333334</v>
      </c>
      <c r="J256" s="33">
        <v>181</v>
      </c>
      <c r="K256" s="34"/>
      <c r="L256" s="34"/>
      <c r="M256" s="39">
        <v>807993.71</v>
      </c>
      <c r="N256" s="36">
        <f t="shared" si="17"/>
        <v>807993.71</v>
      </c>
      <c r="O256" s="70">
        <f t="shared" si="16"/>
        <v>807993.71</v>
      </c>
      <c r="P256" s="121">
        <v>687464.36</v>
      </c>
    </row>
    <row r="257" spans="1:16" s="7" customFormat="1" ht="15">
      <c r="A257" s="28">
        <v>221</v>
      </c>
      <c r="B257" s="43" t="s">
        <v>400</v>
      </c>
      <c r="C257" s="42" t="s">
        <v>182</v>
      </c>
      <c r="D257" s="42"/>
      <c r="E257" s="42"/>
      <c r="F257" s="42"/>
      <c r="G257" s="37">
        <v>142947141</v>
      </c>
      <c r="H257" s="38" t="s">
        <v>183</v>
      </c>
      <c r="I257" s="33">
        <f t="shared" si="18"/>
        <v>3.0833333333333335</v>
      </c>
      <c r="J257" s="33">
        <v>37</v>
      </c>
      <c r="K257" s="34"/>
      <c r="L257" s="34"/>
      <c r="M257" s="39">
        <v>1086728.32</v>
      </c>
      <c r="N257" s="36">
        <f t="shared" si="17"/>
        <v>1086728.32</v>
      </c>
      <c r="O257" s="70">
        <f t="shared" si="16"/>
        <v>1086728.32</v>
      </c>
      <c r="P257" s="121">
        <v>293710.24</v>
      </c>
    </row>
    <row r="258" spans="1:16" s="7" customFormat="1" ht="15">
      <c r="A258" s="28">
        <v>222</v>
      </c>
      <c r="B258" s="43" t="s">
        <v>401</v>
      </c>
      <c r="C258" s="42" t="s">
        <v>184</v>
      </c>
      <c r="D258" s="42"/>
      <c r="E258" s="42"/>
      <c r="F258" s="42"/>
      <c r="G258" s="37">
        <v>142947141</v>
      </c>
      <c r="H258" s="38" t="s">
        <v>160</v>
      </c>
      <c r="I258" s="33">
        <f t="shared" si="18"/>
        <v>3.0833333333333335</v>
      </c>
      <c r="J258" s="33">
        <v>37</v>
      </c>
      <c r="K258" s="34"/>
      <c r="L258" s="34"/>
      <c r="M258" s="39">
        <v>1086728.32</v>
      </c>
      <c r="N258" s="36">
        <f t="shared" si="17"/>
        <v>1086728.32</v>
      </c>
      <c r="O258" s="70">
        <f t="shared" si="16"/>
        <v>1086728.32</v>
      </c>
      <c r="P258" s="121">
        <v>293710.24</v>
      </c>
    </row>
    <row r="259" spans="1:16" s="7" customFormat="1" ht="15">
      <c r="A259" s="28">
        <v>223</v>
      </c>
      <c r="B259" s="43" t="s">
        <v>398</v>
      </c>
      <c r="C259" s="42" t="s">
        <v>185</v>
      </c>
      <c r="D259" s="42"/>
      <c r="E259" s="42"/>
      <c r="F259" s="42"/>
      <c r="G259" s="37">
        <v>142947141</v>
      </c>
      <c r="H259" s="38" t="s">
        <v>164</v>
      </c>
      <c r="I259" s="33">
        <f t="shared" si="18"/>
        <v>3.0833333333333335</v>
      </c>
      <c r="J259" s="33">
        <v>37</v>
      </c>
      <c r="K259" s="34"/>
      <c r="L259" s="34"/>
      <c r="M259" s="39">
        <v>253273.31</v>
      </c>
      <c r="N259" s="36">
        <f aca="true" t="shared" si="19" ref="N259:N290">K259+M259</f>
        <v>253273.31</v>
      </c>
      <c r="O259" s="70">
        <f t="shared" si="16"/>
        <v>253273.31</v>
      </c>
      <c r="P259" s="121">
        <v>68452.37</v>
      </c>
    </row>
    <row r="260" spans="1:16" s="7" customFormat="1" ht="15">
      <c r="A260" s="28">
        <v>224</v>
      </c>
      <c r="B260" s="43" t="s">
        <v>399</v>
      </c>
      <c r="C260" s="42" t="s">
        <v>186</v>
      </c>
      <c r="D260" s="42"/>
      <c r="E260" s="42"/>
      <c r="F260" s="42"/>
      <c r="G260" s="37">
        <v>142947141</v>
      </c>
      <c r="H260" s="38" t="s">
        <v>164</v>
      </c>
      <c r="I260" s="33">
        <f t="shared" si="18"/>
        <v>3.0833333333333335</v>
      </c>
      <c r="J260" s="33">
        <v>37</v>
      </c>
      <c r="K260" s="34"/>
      <c r="L260" s="34"/>
      <c r="M260" s="39">
        <v>249350.31</v>
      </c>
      <c r="N260" s="36">
        <f t="shared" si="19"/>
        <v>249350.31</v>
      </c>
      <c r="O260" s="70">
        <f t="shared" si="16"/>
        <v>249350.31</v>
      </c>
      <c r="P260" s="121">
        <v>67391.91</v>
      </c>
    </row>
    <row r="261" spans="1:16" s="7" customFormat="1" ht="15">
      <c r="A261" s="28">
        <v>225</v>
      </c>
      <c r="B261" s="43" t="s">
        <v>391</v>
      </c>
      <c r="C261" s="42" t="s">
        <v>187</v>
      </c>
      <c r="D261" s="42"/>
      <c r="E261" s="42"/>
      <c r="F261" s="42"/>
      <c r="G261" s="37">
        <v>142911161</v>
      </c>
      <c r="H261" s="38" t="s">
        <v>54</v>
      </c>
      <c r="I261" s="33">
        <f t="shared" si="18"/>
        <v>15.083333333333334</v>
      </c>
      <c r="J261" s="33">
        <v>181</v>
      </c>
      <c r="K261" s="34"/>
      <c r="L261" s="34"/>
      <c r="M261" s="39">
        <f>1905206.6+211864.4</f>
        <v>2117071</v>
      </c>
      <c r="N261" s="36">
        <f t="shared" si="19"/>
        <v>2117071</v>
      </c>
      <c r="O261" s="70">
        <f t="shared" si="16"/>
        <v>2117071</v>
      </c>
      <c r="P261" s="121">
        <v>1801264.96</v>
      </c>
    </row>
    <row r="262" spans="1:16" s="7" customFormat="1" ht="15">
      <c r="A262" s="28">
        <v>226</v>
      </c>
      <c r="B262" s="43" t="s">
        <v>480</v>
      </c>
      <c r="C262" s="42" t="s">
        <v>188</v>
      </c>
      <c r="D262" s="42"/>
      <c r="E262" s="42"/>
      <c r="F262" s="42"/>
      <c r="G262" s="37">
        <v>123697050</v>
      </c>
      <c r="H262" s="38" t="s">
        <v>189</v>
      </c>
      <c r="I262" s="33">
        <f t="shared" si="18"/>
        <v>20.083333333333332</v>
      </c>
      <c r="J262" s="33">
        <v>241</v>
      </c>
      <c r="K262" s="34"/>
      <c r="L262" s="34"/>
      <c r="M262" s="39">
        <v>558694.71</v>
      </c>
      <c r="N262" s="36">
        <f t="shared" si="19"/>
        <v>558694.71</v>
      </c>
      <c r="O262" s="70">
        <f t="shared" si="16"/>
        <v>558694.71</v>
      </c>
      <c r="P262" s="121">
        <v>496102.23</v>
      </c>
    </row>
    <row r="263" spans="1:16" s="7" customFormat="1" ht="15">
      <c r="A263" s="28">
        <v>227</v>
      </c>
      <c r="B263" s="43" t="s">
        <v>395</v>
      </c>
      <c r="C263" s="42" t="s">
        <v>190</v>
      </c>
      <c r="D263" s="42"/>
      <c r="E263" s="42"/>
      <c r="F263" s="42"/>
      <c r="G263" s="37">
        <v>142947141</v>
      </c>
      <c r="H263" s="38" t="s">
        <v>164</v>
      </c>
      <c r="I263" s="33">
        <f t="shared" si="18"/>
        <v>3.0833333333333335</v>
      </c>
      <c r="J263" s="33">
        <v>37</v>
      </c>
      <c r="K263" s="34"/>
      <c r="L263" s="34"/>
      <c r="M263" s="39">
        <v>343914.32</v>
      </c>
      <c r="N263" s="36">
        <f t="shared" si="19"/>
        <v>343914.32</v>
      </c>
      <c r="O263" s="70">
        <f t="shared" si="16"/>
        <v>343914.32</v>
      </c>
      <c r="P263" s="121">
        <v>92949.86</v>
      </c>
    </row>
    <row r="264" spans="1:16" s="7" customFormat="1" ht="15">
      <c r="A264" s="28">
        <v>228</v>
      </c>
      <c r="B264" s="43" t="s">
        <v>467</v>
      </c>
      <c r="C264" s="42" t="s">
        <v>191</v>
      </c>
      <c r="D264" s="42"/>
      <c r="E264" s="42"/>
      <c r="F264" s="42"/>
      <c r="G264" s="37">
        <v>123697050</v>
      </c>
      <c r="H264" s="38" t="s">
        <v>189</v>
      </c>
      <c r="I264" s="33">
        <f t="shared" si="18"/>
        <v>20.083333333333332</v>
      </c>
      <c r="J264" s="33">
        <v>241</v>
      </c>
      <c r="K264" s="34"/>
      <c r="L264" s="34"/>
      <c r="M264" s="39">
        <v>227266.9</v>
      </c>
      <c r="N264" s="36">
        <f t="shared" si="19"/>
        <v>227266.9</v>
      </c>
      <c r="O264" s="70">
        <f t="shared" si="16"/>
        <v>227266.9</v>
      </c>
      <c r="P264" s="121">
        <v>201805.36</v>
      </c>
    </row>
    <row r="265" spans="1:18" s="7" customFormat="1" ht="15">
      <c r="A265" s="28">
        <v>229</v>
      </c>
      <c r="B265" s="43" t="s">
        <v>394</v>
      </c>
      <c r="C265" s="42" t="s">
        <v>192</v>
      </c>
      <c r="D265" s="42"/>
      <c r="E265" s="42"/>
      <c r="F265" s="42"/>
      <c r="G265" s="37">
        <v>142947141</v>
      </c>
      <c r="H265" s="38" t="s">
        <v>164</v>
      </c>
      <c r="I265" s="33">
        <f t="shared" si="18"/>
        <v>3.0833333333333335</v>
      </c>
      <c r="J265" s="33">
        <v>37</v>
      </c>
      <c r="K265" s="34"/>
      <c r="L265" s="34"/>
      <c r="M265" s="39">
        <v>3691548.19</v>
      </c>
      <c r="N265" s="36">
        <f t="shared" si="19"/>
        <v>3691548.19</v>
      </c>
      <c r="O265" s="70">
        <f t="shared" si="16"/>
        <v>3691548.19</v>
      </c>
      <c r="P265" s="121">
        <v>997715.8</v>
      </c>
      <c r="R265" s="7" t="s">
        <v>251</v>
      </c>
    </row>
    <row r="266" spans="1:16" s="7" customFormat="1" ht="15">
      <c r="A266" s="28">
        <v>230</v>
      </c>
      <c r="B266" s="43" t="s">
        <v>373</v>
      </c>
      <c r="C266" s="42" t="s">
        <v>193</v>
      </c>
      <c r="D266" s="42"/>
      <c r="E266" s="42"/>
      <c r="F266" s="42"/>
      <c r="G266" s="37">
        <v>143319256</v>
      </c>
      <c r="H266" s="38" t="s">
        <v>60</v>
      </c>
      <c r="I266" s="33">
        <f t="shared" si="18"/>
        <v>5.083333333333333</v>
      </c>
      <c r="J266" s="33">
        <v>61</v>
      </c>
      <c r="K266" s="34"/>
      <c r="L266" s="34"/>
      <c r="M266" s="66">
        <v>1392206.79</v>
      </c>
      <c r="N266" s="36">
        <f t="shared" si="19"/>
        <v>1392206.79</v>
      </c>
      <c r="O266" s="70">
        <f t="shared" si="16"/>
        <v>1392206.79</v>
      </c>
      <c r="P266" s="121">
        <v>775984.17</v>
      </c>
    </row>
    <row r="267" spans="1:16" s="7" customFormat="1" ht="15">
      <c r="A267" s="28">
        <v>231</v>
      </c>
      <c r="B267" s="43" t="s">
        <v>374</v>
      </c>
      <c r="C267" s="42" t="s">
        <v>193</v>
      </c>
      <c r="D267" s="42"/>
      <c r="E267" s="42"/>
      <c r="F267" s="42"/>
      <c r="G267" s="37">
        <v>143319256</v>
      </c>
      <c r="H267" s="38" t="s">
        <v>60</v>
      </c>
      <c r="I267" s="33">
        <f t="shared" si="18"/>
        <v>5.083333333333333</v>
      </c>
      <c r="J267" s="33">
        <v>61</v>
      </c>
      <c r="K267" s="34"/>
      <c r="L267" s="34"/>
      <c r="M267" s="66">
        <v>1017810.08</v>
      </c>
      <c r="N267" s="36">
        <f t="shared" si="19"/>
        <v>1017810.08</v>
      </c>
      <c r="O267" s="70">
        <f t="shared" si="16"/>
        <v>1017810.08</v>
      </c>
      <c r="P267" s="121">
        <v>567304.01</v>
      </c>
    </row>
    <row r="268" spans="1:16" s="7" customFormat="1" ht="15">
      <c r="A268" s="28">
        <v>232</v>
      </c>
      <c r="B268" s="43" t="s">
        <v>375</v>
      </c>
      <c r="C268" s="42" t="s">
        <v>194</v>
      </c>
      <c r="D268" s="42"/>
      <c r="E268" s="42"/>
      <c r="F268" s="42"/>
      <c r="G268" s="37">
        <v>143319256</v>
      </c>
      <c r="H268" s="38" t="s">
        <v>60</v>
      </c>
      <c r="I268" s="33">
        <f t="shared" si="18"/>
        <v>5.083333333333333</v>
      </c>
      <c r="J268" s="33">
        <v>61</v>
      </c>
      <c r="K268" s="34"/>
      <c r="L268" s="34"/>
      <c r="M268" s="66">
        <v>1224413.22</v>
      </c>
      <c r="N268" s="36">
        <f t="shared" si="19"/>
        <v>1224413.22</v>
      </c>
      <c r="O268" s="70">
        <f aca="true" t="shared" si="20" ref="O268:O301">K268+M268</f>
        <v>1224413.22</v>
      </c>
      <c r="P268" s="121">
        <v>682459.77</v>
      </c>
    </row>
    <row r="269" spans="1:16" s="7" customFormat="1" ht="15">
      <c r="A269" s="28">
        <v>233</v>
      </c>
      <c r="B269" s="43" t="s">
        <v>376</v>
      </c>
      <c r="C269" s="42" t="s">
        <v>195</v>
      </c>
      <c r="D269" s="42"/>
      <c r="E269" s="42"/>
      <c r="F269" s="42"/>
      <c r="G269" s="37">
        <v>143319256</v>
      </c>
      <c r="H269" s="38" t="s">
        <v>60</v>
      </c>
      <c r="I269" s="33">
        <f t="shared" si="18"/>
        <v>5.083333333333333</v>
      </c>
      <c r="J269" s="33">
        <v>61</v>
      </c>
      <c r="K269" s="34"/>
      <c r="L269" s="34"/>
      <c r="M269" s="66">
        <v>175396.35</v>
      </c>
      <c r="N269" s="36">
        <f t="shared" si="19"/>
        <v>175396.35</v>
      </c>
      <c r="O269" s="70">
        <f t="shared" si="20"/>
        <v>175396.35</v>
      </c>
      <c r="P269" s="121">
        <v>97761.9</v>
      </c>
    </row>
    <row r="270" spans="1:18" s="7" customFormat="1" ht="15">
      <c r="A270" s="28">
        <v>234</v>
      </c>
      <c r="B270" s="43" t="s">
        <v>377</v>
      </c>
      <c r="C270" s="42" t="s">
        <v>196</v>
      </c>
      <c r="D270" s="42"/>
      <c r="E270" s="42"/>
      <c r="F270" s="42"/>
      <c r="G270" s="37">
        <v>110001920</v>
      </c>
      <c r="H270" s="38" t="s">
        <v>54</v>
      </c>
      <c r="I270" s="33">
        <f t="shared" si="18"/>
        <v>7.083333333333333</v>
      </c>
      <c r="J270" s="33">
        <v>85</v>
      </c>
      <c r="K270" s="34"/>
      <c r="L270" s="34"/>
      <c r="M270" s="66">
        <v>770835.17</v>
      </c>
      <c r="N270" s="36">
        <f t="shared" si="19"/>
        <v>770835.17</v>
      </c>
      <c r="O270" s="70">
        <f t="shared" si="20"/>
        <v>770835.17</v>
      </c>
      <c r="P270" s="121">
        <v>525981.62</v>
      </c>
      <c r="R270" s="7" t="s">
        <v>251</v>
      </c>
    </row>
    <row r="271" spans="1:16" s="7" customFormat="1" ht="15">
      <c r="A271" s="28">
        <v>235</v>
      </c>
      <c r="B271" s="43" t="s">
        <v>378</v>
      </c>
      <c r="C271" s="42" t="s">
        <v>197</v>
      </c>
      <c r="D271" s="42"/>
      <c r="E271" s="42"/>
      <c r="F271" s="42"/>
      <c r="G271" s="37">
        <v>110001920</v>
      </c>
      <c r="H271" s="38" t="s">
        <v>54</v>
      </c>
      <c r="I271" s="33">
        <f t="shared" si="18"/>
        <v>7.083333333333333</v>
      </c>
      <c r="J271" s="33">
        <v>85</v>
      </c>
      <c r="K271" s="34"/>
      <c r="L271" s="34"/>
      <c r="M271" s="66">
        <v>1624494.73</v>
      </c>
      <c r="N271" s="36">
        <f t="shared" si="19"/>
        <v>1624494.73</v>
      </c>
      <c r="O271" s="70">
        <f t="shared" si="20"/>
        <v>1624494.73</v>
      </c>
      <c r="P271" s="121">
        <v>1108478.83</v>
      </c>
    </row>
    <row r="272" spans="1:16" s="7" customFormat="1" ht="15">
      <c r="A272" s="28">
        <v>236</v>
      </c>
      <c r="B272" s="43" t="s">
        <v>379</v>
      </c>
      <c r="C272" s="42" t="s">
        <v>198</v>
      </c>
      <c r="D272" s="42"/>
      <c r="E272" s="42"/>
      <c r="F272" s="42"/>
      <c r="G272" s="37">
        <v>110001920</v>
      </c>
      <c r="H272" s="38" t="s">
        <v>54</v>
      </c>
      <c r="I272" s="33">
        <f t="shared" si="18"/>
        <v>7.083333333333333</v>
      </c>
      <c r="J272" s="33">
        <v>85</v>
      </c>
      <c r="K272" s="34"/>
      <c r="L272" s="34"/>
      <c r="M272" s="66">
        <v>2049425.94</v>
      </c>
      <c r="N272" s="36">
        <f t="shared" si="19"/>
        <v>2049425.94</v>
      </c>
      <c r="O272" s="70">
        <f t="shared" si="20"/>
        <v>2049425.94</v>
      </c>
      <c r="P272" s="121">
        <v>1398431.91</v>
      </c>
    </row>
    <row r="273" spans="1:16" s="7" customFormat="1" ht="15">
      <c r="A273" s="28">
        <v>237</v>
      </c>
      <c r="B273" s="43" t="s">
        <v>380</v>
      </c>
      <c r="C273" s="42" t="s">
        <v>199</v>
      </c>
      <c r="D273" s="42"/>
      <c r="E273" s="42"/>
      <c r="F273" s="42"/>
      <c r="G273" s="37">
        <v>110001920</v>
      </c>
      <c r="H273" s="38" t="s">
        <v>54</v>
      </c>
      <c r="I273" s="33">
        <f t="shared" si="18"/>
        <v>7.083333333333333</v>
      </c>
      <c r="J273" s="33">
        <v>85</v>
      </c>
      <c r="K273" s="34"/>
      <c r="L273" s="34"/>
      <c r="M273" s="66">
        <v>2364030.41</v>
      </c>
      <c r="N273" s="36">
        <f t="shared" si="19"/>
        <v>2364030.41</v>
      </c>
      <c r="O273" s="70">
        <f t="shared" si="20"/>
        <v>2364030.41</v>
      </c>
      <c r="P273" s="121">
        <v>1613103.17</v>
      </c>
    </row>
    <row r="274" spans="1:16" s="7" customFormat="1" ht="15">
      <c r="A274" s="28">
        <v>238</v>
      </c>
      <c r="B274" s="43" t="s">
        <v>381</v>
      </c>
      <c r="C274" s="42" t="s">
        <v>200</v>
      </c>
      <c r="D274" s="42"/>
      <c r="E274" s="42"/>
      <c r="F274" s="42"/>
      <c r="G274" s="37">
        <v>110001920</v>
      </c>
      <c r="H274" s="38" t="s">
        <v>54</v>
      </c>
      <c r="I274" s="33">
        <f t="shared" si="18"/>
        <v>7.083333333333333</v>
      </c>
      <c r="J274" s="33">
        <v>85</v>
      </c>
      <c r="K274" s="34"/>
      <c r="L274" s="34"/>
      <c r="M274" s="66">
        <v>2364030.41</v>
      </c>
      <c r="N274" s="36">
        <f t="shared" si="19"/>
        <v>2364030.41</v>
      </c>
      <c r="O274" s="70">
        <f t="shared" si="20"/>
        <v>2364030.41</v>
      </c>
      <c r="P274" s="121">
        <v>1613103.17</v>
      </c>
    </row>
    <row r="275" spans="1:16" s="7" customFormat="1" ht="26.25">
      <c r="A275" s="28">
        <v>239</v>
      </c>
      <c r="B275" s="43" t="s">
        <v>382</v>
      </c>
      <c r="C275" s="42" t="s">
        <v>201</v>
      </c>
      <c r="D275" s="42"/>
      <c r="E275" s="42"/>
      <c r="F275" s="42"/>
      <c r="G275" s="37">
        <v>143115202</v>
      </c>
      <c r="H275" s="38" t="s">
        <v>33</v>
      </c>
      <c r="I275" s="33">
        <f t="shared" si="18"/>
        <v>20.083333333333332</v>
      </c>
      <c r="J275" s="33">
        <v>241</v>
      </c>
      <c r="K275" s="34"/>
      <c r="L275" s="34"/>
      <c r="M275" s="66">
        <v>417794.01</v>
      </c>
      <c r="N275" s="36">
        <f t="shared" si="19"/>
        <v>417794.01</v>
      </c>
      <c r="O275" s="70">
        <f t="shared" si="20"/>
        <v>417794.01</v>
      </c>
      <c r="P275" s="121">
        <v>370987.08</v>
      </c>
    </row>
    <row r="276" spans="1:16" s="7" customFormat="1" ht="15">
      <c r="A276" s="28">
        <v>240</v>
      </c>
      <c r="B276" s="43" t="s">
        <v>383</v>
      </c>
      <c r="C276" s="42" t="s">
        <v>202</v>
      </c>
      <c r="D276" s="42"/>
      <c r="E276" s="42"/>
      <c r="F276" s="42"/>
      <c r="G276" s="37">
        <v>142919453</v>
      </c>
      <c r="H276" s="38" t="s">
        <v>60</v>
      </c>
      <c r="I276" s="33">
        <f t="shared" si="18"/>
        <v>7.083333333333333</v>
      </c>
      <c r="J276" s="33">
        <v>85</v>
      </c>
      <c r="K276" s="34"/>
      <c r="L276" s="34"/>
      <c r="M276" s="66">
        <v>48809.74</v>
      </c>
      <c r="N276" s="36">
        <f t="shared" si="19"/>
        <v>48809.74</v>
      </c>
      <c r="O276" s="70">
        <f t="shared" si="20"/>
        <v>48809.74</v>
      </c>
      <c r="P276" s="121">
        <v>33305.53</v>
      </c>
    </row>
    <row r="277" spans="1:16" s="7" customFormat="1" ht="15">
      <c r="A277" s="28">
        <v>241</v>
      </c>
      <c r="B277" s="43" t="s">
        <v>501</v>
      </c>
      <c r="C277" s="42" t="s">
        <v>202</v>
      </c>
      <c r="D277" s="42"/>
      <c r="E277" s="42"/>
      <c r="F277" s="42"/>
      <c r="G277" s="37">
        <v>142919453</v>
      </c>
      <c r="H277" s="38" t="s">
        <v>60</v>
      </c>
      <c r="I277" s="33">
        <f t="shared" si="18"/>
        <v>7.083333333333333</v>
      </c>
      <c r="J277" s="33">
        <v>85</v>
      </c>
      <c r="K277" s="34"/>
      <c r="L277" s="34"/>
      <c r="M277" s="66">
        <v>48809.74</v>
      </c>
      <c r="N277" s="36">
        <f t="shared" si="19"/>
        <v>48809.74</v>
      </c>
      <c r="O277" s="70">
        <f t="shared" si="20"/>
        <v>48809.74</v>
      </c>
      <c r="P277" s="121">
        <v>33305.53</v>
      </c>
    </row>
    <row r="278" spans="1:16" s="7" customFormat="1" ht="15">
      <c r="A278" s="28">
        <v>242</v>
      </c>
      <c r="B278" s="43" t="s">
        <v>502</v>
      </c>
      <c r="C278" s="42" t="s">
        <v>202</v>
      </c>
      <c r="D278" s="42"/>
      <c r="E278" s="42"/>
      <c r="F278" s="42"/>
      <c r="G278" s="37">
        <v>142919453</v>
      </c>
      <c r="H278" s="38" t="s">
        <v>60</v>
      </c>
      <c r="I278" s="33">
        <f t="shared" si="18"/>
        <v>7.083333333333333</v>
      </c>
      <c r="J278" s="33">
        <v>85</v>
      </c>
      <c r="K278" s="34"/>
      <c r="L278" s="34"/>
      <c r="M278" s="66">
        <v>48809.74</v>
      </c>
      <c r="N278" s="36">
        <f t="shared" si="19"/>
        <v>48809.74</v>
      </c>
      <c r="O278" s="70">
        <f t="shared" si="20"/>
        <v>48809.74</v>
      </c>
      <c r="P278" s="121">
        <v>33305.53</v>
      </c>
    </row>
    <row r="279" spans="1:16" s="7" customFormat="1" ht="15">
      <c r="A279" s="28">
        <v>243</v>
      </c>
      <c r="B279" s="43" t="s">
        <v>503</v>
      </c>
      <c r="C279" s="42" t="s">
        <v>202</v>
      </c>
      <c r="D279" s="42"/>
      <c r="E279" s="42"/>
      <c r="F279" s="42"/>
      <c r="G279" s="37">
        <v>142919453</v>
      </c>
      <c r="H279" s="38" t="s">
        <v>60</v>
      </c>
      <c r="I279" s="33">
        <f t="shared" si="18"/>
        <v>7.083333333333333</v>
      </c>
      <c r="J279" s="33">
        <v>85</v>
      </c>
      <c r="K279" s="34"/>
      <c r="L279" s="34"/>
      <c r="M279" s="66">
        <v>48809.74</v>
      </c>
      <c r="N279" s="36">
        <f t="shared" si="19"/>
        <v>48809.74</v>
      </c>
      <c r="O279" s="70">
        <f t="shared" si="20"/>
        <v>48809.74</v>
      </c>
      <c r="P279" s="121">
        <v>33305.53</v>
      </c>
    </row>
    <row r="280" spans="1:16" s="7" customFormat="1" ht="15">
      <c r="A280" s="28">
        <v>244</v>
      </c>
      <c r="B280" s="43" t="s">
        <v>384</v>
      </c>
      <c r="C280" s="42" t="s">
        <v>203</v>
      </c>
      <c r="D280" s="42"/>
      <c r="E280" s="42"/>
      <c r="F280" s="42"/>
      <c r="G280" s="37">
        <v>142919453</v>
      </c>
      <c r="H280" s="38" t="s">
        <v>60</v>
      </c>
      <c r="I280" s="33">
        <f t="shared" si="18"/>
        <v>7.083333333333333</v>
      </c>
      <c r="J280" s="33">
        <v>85</v>
      </c>
      <c r="K280" s="34"/>
      <c r="L280" s="34"/>
      <c r="M280" s="66">
        <v>68295.61</v>
      </c>
      <c r="N280" s="36">
        <f t="shared" si="19"/>
        <v>68295.61</v>
      </c>
      <c r="O280" s="70">
        <f t="shared" si="20"/>
        <v>68295.61</v>
      </c>
      <c r="P280" s="121">
        <v>46601.65</v>
      </c>
    </row>
    <row r="281" spans="1:16" s="7" customFormat="1" ht="15">
      <c r="A281" s="28">
        <v>245</v>
      </c>
      <c r="B281" s="43" t="s">
        <v>385</v>
      </c>
      <c r="C281" s="42" t="s">
        <v>204</v>
      </c>
      <c r="D281" s="42"/>
      <c r="E281" s="42"/>
      <c r="F281" s="42"/>
      <c r="G281" s="37">
        <v>123697050</v>
      </c>
      <c r="H281" s="38" t="s">
        <v>189</v>
      </c>
      <c r="I281" s="33">
        <f t="shared" si="18"/>
        <v>20.083333333333332</v>
      </c>
      <c r="J281" s="33">
        <v>241</v>
      </c>
      <c r="K281" s="34"/>
      <c r="L281" s="34"/>
      <c r="M281" s="66">
        <v>1771660.79</v>
      </c>
      <c r="N281" s="36">
        <f t="shared" si="19"/>
        <v>1771660.79</v>
      </c>
      <c r="O281" s="70">
        <f t="shared" si="20"/>
        <v>1771660.79</v>
      </c>
      <c r="P281" s="121">
        <v>1573175.96</v>
      </c>
    </row>
    <row r="282" spans="1:16" s="7" customFormat="1" ht="15">
      <c r="A282" s="28">
        <v>246</v>
      </c>
      <c r="B282" s="43" t="s">
        <v>386</v>
      </c>
      <c r="C282" s="42" t="s">
        <v>205</v>
      </c>
      <c r="D282" s="42"/>
      <c r="E282" s="42"/>
      <c r="F282" s="42"/>
      <c r="G282" s="37">
        <v>110001920</v>
      </c>
      <c r="H282" s="38" t="s">
        <v>33</v>
      </c>
      <c r="I282" s="33">
        <f t="shared" si="18"/>
        <v>15.083333333333334</v>
      </c>
      <c r="J282" s="33">
        <v>181</v>
      </c>
      <c r="K282" s="34"/>
      <c r="L282" s="34"/>
      <c r="M282" s="66">
        <v>5935307.17</v>
      </c>
      <c r="N282" s="36">
        <f t="shared" si="19"/>
        <v>5935307.17</v>
      </c>
      <c r="O282" s="70">
        <f t="shared" si="20"/>
        <v>5935307.17</v>
      </c>
      <c r="P282" s="121">
        <v>5049929.92</v>
      </c>
    </row>
    <row r="283" spans="1:16" s="7" customFormat="1" ht="15">
      <c r="A283" s="28">
        <v>247</v>
      </c>
      <c r="B283" s="43" t="s">
        <v>387</v>
      </c>
      <c r="C283" s="42" t="s">
        <v>206</v>
      </c>
      <c r="D283" s="42"/>
      <c r="E283" s="42"/>
      <c r="F283" s="42"/>
      <c r="G283" s="37">
        <v>142944113</v>
      </c>
      <c r="H283" s="38" t="s">
        <v>60</v>
      </c>
      <c r="I283" s="33">
        <f t="shared" si="18"/>
        <v>5.083333333333333</v>
      </c>
      <c r="J283" s="33">
        <v>61</v>
      </c>
      <c r="K283" s="34"/>
      <c r="L283" s="34"/>
      <c r="M283" s="66">
        <v>769679.67</v>
      </c>
      <c r="N283" s="36">
        <f t="shared" si="19"/>
        <v>769679.67</v>
      </c>
      <c r="O283" s="70">
        <f t="shared" si="20"/>
        <v>769679.67</v>
      </c>
      <c r="P283" s="121">
        <v>429001.77</v>
      </c>
    </row>
    <row r="284" spans="1:16" s="7" customFormat="1" ht="15">
      <c r="A284" s="28">
        <v>248</v>
      </c>
      <c r="B284" s="43" t="s">
        <v>388</v>
      </c>
      <c r="C284" s="42" t="s">
        <v>207</v>
      </c>
      <c r="D284" s="42"/>
      <c r="E284" s="42"/>
      <c r="F284" s="42"/>
      <c r="G284" s="37">
        <v>143319256</v>
      </c>
      <c r="H284" s="38" t="s">
        <v>60</v>
      </c>
      <c r="I284" s="33">
        <f t="shared" si="18"/>
        <v>5.083333333333333</v>
      </c>
      <c r="J284" s="33">
        <v>61</v>
      </c>
      <c r="K284" s="34"/>
      <c r="L284" s="34"/>
      <c r="M284" s="66">
        <v>4041185.78</v>
      </c>
      <c r="N284" s="36">
        <f t="shared" si="19"/>
        <v>4041185.78</v>
      </c>
      <c r="O284" s="70">
        <f>K284+M284+248528.26</f>
        <v>4289714.04</v>
      </c>
      <c r="P284" s="121">
        <f>2252464.13+248528.26</f>
        <v>2500992.3899999997</v>
      </c>
    </row>
    <row r="285" spans="1:16" s="7" customFormat="1" ht="26.25">
      <c r="A285" s="28">
        <v>249</v>
      </c>
      <c r="B285" s="43" t="s">
        <v>460</v>
      </c>
      <c r="C285" s="42" t="s">
        <v>208</v>
      </c>
      <c r="D285" s="42"/>
      <c r="E285" s="42"/>
      <c r="F285" s="42"/>
      <c r="G285" s="37">
        <v>143319256</v>
      </c>
      <c r="H285" s="38" t="s">
        <v>60</v>
      </c>
      <c r="I285" s="33">
        <f t="shared" si="18"/>
        <v>5.083333333333333</v>
      </c>
      <c r="J285" s="33">
        <v>61</v>
      </c>
      <c r="K285" s="34"/>
      <c r="L285" s="34"/>
      <c r="M285" s="66">
        <v>2111668.63</v>
      </c>
      <c r="N285" s="36">
        <f t="shared" si="19"/>
        <v>2111668.63</v>
      </c>
      <c r="O285" s="70">
        <f t="shared" si="20"/>
        <v>2111668.63</v>
      </c>
      <c r="P285" s="121">
        <v>1176995.59</v>
      </c>
    </row>
    <row r="286" spans="1:16" s="7" customFormat="1" ht="26.25">
      <c r="A286" s="28">
        <v>250</v>
      </c>
      <c r="B286" s="43" t="s">
        <v>390</v>
      </c>
      <c r="C286" s="42" t="s">
        <v>208</v>
      </c>
      <c r="D286" s="42"/>
      <c r="E286" s="42"/>
      <c r="F286" s="42"/>
      <c r="G286" s="37">
        <v>143319256</v>
      </c>
      <c r="H286" s="38" t="s">
        <v>60</v>
      </c>
      <c r="I286" s="33">
        <f t="shared" si="18"/>
        <v>5.083333333333333</v>
      </c>
      <c r="J286" s="33">
        <v>61</v>
      </c>
      <c r="K286" s="34"/>
      <c r="L286" s="34"/>
      <c r="M286" s="66">
        <v>2111668.63</v>
      </c>
      <c r="N286" s="36">
        <f t="shared" si="19"/>
        <v>2111668.63</v>
      </c>
      <c r="O286" s="70">
        <f t="shared" si="20"/>
        <v>2111668.63</v>
      </c>
      <c r="P286" s="121">
        <v>1176995.59</v>
      </c>
    </row>
    <row r="287" spans="1:16" s="7" customFormat="1" ht="26.25">
      <c r="A287" s="28">
        <v>251</v>
      </c>
      <c r="B287" s="43" t="s">
        <v>392</v>
      </c>
      <c r="C287" s="42" t="s">
        <v>208</v>
      </c>
      <c r="D287" s="42"/>
      <c r="E287" s="42"/>
      <c r="F287" s="42"/>
      <c r="G287" s="37">
        <v>143319256</v>
      </c>
      <c r="H287" s="38" t="s">
        <v>60</v>
      </c>
      <c r="I287" s="33">
        <f t="shared" si="18"/>
        <v>5.083333333333333</v>
      </c>
      <c r="J287" s="33">
        <v>61</v>
      </c>
      <c r="K287" s="34"/>
      <c r="L287" s="34"/>
      <c r="M287" s="66">
        <v>2013556.22</v>
      </c>
      <c r="N287" s="36">
        <f t="shared" si="19"/>
        <v>2013556.22</v>
      </c>
      <c r="O287" s="70">
        <f t="shared" si="20"/>
        <v>2013556.22</v>
      </c>
      <c r="P287" s="121">
        <v>1122309.98</v>
      </c>
    </row>
    <row r="288" spans="1:19" s="7" customFormat="1" ht="15">
      <c r="A288" s="28">
        <v>252</v>
      </c>
      <c r="B288" s="43" t="s">
        <v>393</v>
      </c>
      <c r="C288" s="42" t="s">
        <v>209</v>
      </c>
      <c r="D288" s="42"/>
      <c r="E288" s="42"/>
      <c r="F288" s="42"/>
      <c r="G288" s="37">
        <v>143322162</v>
      </c>
      <c r="H288" s="38" t="s">
        <v>54</v>
      </c>
      <c r="I288" s="33">
        <f t="shared" si="18"/>
        <v>7.083333333333333</v>
      </c>
      <c r="J288" s="33">
        <v>85</v>
      </c>
      <c r="K288" s="34"/>
      <c r="L288" s="34"/>
      <c r="M288" s="66">
        <v>32939199.16</v>
      </c>
      <c r="N288" s="36">
        <f t="shared" si="19"/>
        <v>32939199.16</v>
      </c>
      <c r="O288" s="70">
        <f>K288+M288+24101911.72</f>
        <v>57041110.879999995</v>
      </c>
      <c r="P288" s="121">
        <f>22476159.43+24101911.72</f>
        <v>46578071.15</v>
      </c>
      <c r="S288" s="7" t="s">
        <v>251</v>
      </c>
    </row>
    <row r="289" spans="1:16" s="7" customFormat="1" ht="15">
      <c r="A289" s="28">
        <v>253</v>
      </c>
      <c r="B289" s="43" t="s">
        <v>396</v>
      </c>
      <c r="C289" s="42" t="s">
        <v>210</v>
      </c>
      <c r="D289" s="42"/>
      <c r="E289" s="42"/>
      <c r="F289" s="42"/>
      <c r="G289" s="37">
        <v>142911101</v>
      </c>
      <c r="H289" s="38" t="s">
        <v>54</v>
      </c>
      <c r="I289" s="33">
        <f t="shared" si="18"/>
        <v>7.083333333333333</v>
      </c>
      <c r="J289" s="33">
        <v>85</v>
      </c>
      <c r="K289" s="34"/>
      <c r="L289" s="34"/>
      <c r="M289" s="66">
        <v>769614.56</v>
      </c>
      <c r="N289" s="36">
        <f t="shared" si="19"/>
        <v>769614.56</v>
      </c>
      <c r="O289" s="70">
        <f t="shared" si="20"/>
        <v>769614.56</v>
      </c>
      <c r="P289" s="121">
        <v>525148.73</v>
      </c>
    </row>
    <row r="290" spans="1:16" s="7" customFormat="1" ht="15">
      <c r="A290" s="28">
        <v>254</v>
      </c>
      <c r="B290" s="43" t="s">
        <v>366</v>
      </c>
      <c r="C290" s="42" t="s">
        <v>211</v>
      </c>
      <c r="D290" s="42"/>
      <c r="E290" s="42"/>
      <c r="F290" s="42"/>
      <c r="G290" s="37">
        <v>163612362</v>
      </c>
      <c r="H290" s="38" t="s">
        <v>60</v>
      </c>
      <c r="I290" s="33">
        <f t="shared" si="18"/>
        <v>5.083333333333333</v>
      </c>
      <c r="J290" s="33">
        <v>61</v>
      </c>
      <c r="K290" s="34"/>
      <c r="L290" s="34"/>
      <c r="M290" s="66">
        <v>127257.46</v>
      </c>
      <c r="N290" s="36">
        <f t="shared" si="19"/>
        <v>127257.46</v>
      </c>
      <c r="O290" s="70">
        <f t="shared" si="20"/>
        <v>127257.46</v>
      </c>
      <c r="P290" s="121">
        <v>70930.33</v>
      </c>
    </row>
    <row r="291" spans="1:16" s="7" customFormat="1" ht="15">
      <c r="A291" s="28">
        <v>255</v>
      </c>
      <c r="B291" s="43" t="s">
        <v>367</v>
      </c>
      <c r="C291" s="42" t="s">
        <v>212</v>
      </c>
      <c r="D291" s="42"/>
      <c r="E291" s="42"/>
      <c r="F291" s="42"/>
      <c r="G291" s="37">
        <v>163612361</v>
      </c>
      <c r="H291" s="38" t="s">
        <v>60</v>
      </c>
      <c r="I291" s="33">
        <f t="shared" si="18"/>
        <v>5.083333333333333</v>
      </c>
      <c r="J291" s="33">
        <v>61</v>
      </c>
      <c r="K291" s="34"/>
      <c r="L291" s="34"/>
      <c r="M291" s="66">
        <v>46469.47</v>
      </c>
      <c r="N291" s="36">
        <f aca="true" t="shared" si="21" ref="N291:N301">K291+M291</f>
        <v>46469.47</v>
      </c>
      <c r="O291" s="70">
        <f t="shared" si="20"/>
        <v>46469.47</v>
      </c>
      <c r="P291" s="121">
        <v>25901.14</v>
      </c>
    </row>
    <row r="292" spans="1:16" s="7" customFormat="1" ht="15">
      <c r="A292" s="28">
        <v>256</v>
      </c>
      <c r="B292" s="43" t="s">
        <v>368</v>
      </c>
      <c r="C292" s="42" t="s">
        <v>213</v>
      </c>
      <c r="D292" s="42"/>
      <c r="E292" s="42"/>
      <c r="F292" s="42"/>
      <c r="G292" s="37">
        <v>163612312</v>
      </c>
      <c r="H292" s="38" t="s">
        <v>60</v>
      </c>
      <c r="I292" s="33">
        <f t="shared" si="18"/>
        <v>5.083333333333333</v>
      </c>
      <c r="J292" s="33">
        <v>61</v>
      </c>
      <c r="K292" s="34"/>
      <c r="L292" s="34"/>
      <c r="M292" s="66">
        <v>138367.59</v>
      </c>
      <c r="N292" s="36">
        <f t="shared" si="21"/>
        <v>138367.59</v>
      </c>
      <c r="O292" s="70">
        <f t="shared" si="20"/>
        <v>138367.59</v>
      </c>
      <c r="P292" s="121">
        <v>77122.95</v>
      </c>
    </row>
    <row r="293" spans="1:16" s="7" customFormat="1" ht="15">
      <c r="A293" s="28">
        <v>257</v>
      </c>
      <c r="B293" s="43" t="s">
        <v>369</v>
      </c>
      <c r="C293" s="42" t="s">
        <v>214</v>
      </c>
      <c r="D293" s="42"/>
      <c r="E293" s="42"/>
      <c r="F293" s="42"/>
      <c r="G293" s="37">
        <v>162899000</v>
      </c>
      <c r="H293" s="38" t="s">
        <v>189</v>
      </c>
      <c r="I293" s="33">
        <f t="shared" si="18"/>
        <v>20.083333333333332</v>
      </c>
      <c r="J293" s="33">
        <v>241</v>
      </c>
      <c r="K293" s="34"/>
      <c r="L293" s="34"/>
      <c r="M293" s="66">
        <f>87478.42/2</f>
        <v>43739.21</v>
      </c>
      <c r="N293" s="36">
        <f t="shared" si="21"/>
        <v>43739.21</v>
      </c>
      <c r="O293" s="70">
        <f t="shared" si="20"/>
        <v>43739.21</v>
      </c>
      <c r="P293" s="121">
        <v>38838.98</v>
      </c>
    </row>
    <row r="294" spans="1:16" s="7" customFormat="1" ht="15">
      <c r="A294" s="28">
        <v>258</v>
      </c>
      <c r="B294" s="43" t="s">
        <v>370</v>
      </c>
      <c r="C294" s="42" t="s">
        <v>214</v>
      </c>
      <c r="D294" s="42"/>
      <c r="E294" s="42"/>
      <c r="F294" s="42"/>
      <c r="G294" s="37">
        <v>162899000</v>
      </c>
      <c r="H294" s="38" t="s">
        <v>189</v>
      </c>
      <c r="I294" s="33">
        <f t="shared" si="18"/>
        <v>20.083333333333332</v>
      </c>
      <c r="J294" s="33">
        <v>241</v>
      </c>
      <c r="K294" s="34"/>
      <c r="L294" s="34"/>
      <c r="M294" s="66">
        <f>87478.42/2</f>
        <v>43739.21</v>
      </c>
      <c r="N294" s="36">
        <f t="shared" si="21"/>
        <v>43739.21</v>
      </c>
      <c r="O294" s="70">
        <f t="shared" si="20"/>
        <v>43739.21</v>
      </c>
      <c r="P294" s="121">
        <v>38838.98</v>
      </c>
    </row>
    <row r="295" spans="1:16" s="7" customFormat="1" ht="15">
      <c r="A295" s="28">
        <v>259</v>
      </c>
      <c r="B295" s="43" t="s">
        <v>371</v>
      </c>
      <c r="C295" s="42" t="s">
        <v>215</v>
      </c>
      <c r="D295" s="42"/>
      <c r="E295" s="42"/>
      <c r="F295" s="42"/>
      <c r="G295" s="37">
        <v>143020360</v>
      </c>
      <c r="H295" s="38" t="s">
        <v>160</v>
      </c>
      <c r="I295" s="33">
        <f t="shared" si="18"/>
        <v>2.0833333333333335</v>
      </c>
      <c r="J295" s="33">
        <v>25</v>
      </c>
      <c r="K295" s="34"/>
      <c r="L295" s="34"/>
      <c r="M295" s="66">
        <v>64397.42</v>
      </c>
      <c r="N295" s="36">
        <f t="shared" si="21"/>
        <v>64397.42</v>
      </c>
      <c r="O295" s="70">
        <f t="shared" si="20"/>
        <v>64397.42</v>
      </c>
      <c r="P295" s="70">
        <v>0</v>
      </c>
    </row>
    <row r="296" spans="1:16" s="7" customFormat="1" ht="15">
      <c r="A296" s="28">
        <v>260</v>
      </c>
      <c r="B296" s="43" t="s">
        <v>372</v>
      </c>
      <c r="C296" s="42" t="s">
        <v>222</v>
      </c>
      <c r="D296" s="42"/>
      <c r="E296" s="42"/>
      <c r="F296" s="42"/>
      <c r="G296" s="37">
        <v>162899000</v>
      </c>
      <c r="H296" s="38" t="s">
        <v>189</v>
      </c>
      <c r="I296" s="33">
        <f t="shared" si="18"/>
        <v>20.083333333333332</v>
      </c>
      <c r="J296" s="33">
        <v>241</v>
      </c>
      <c r="K296" s="34"/>
      <c r="L296" s="34"/>
      <c r="M296" s="66">
        <v>55059.79</v>
      </c>
      <c r="N296" s="36">
        <f t="shared" si="21"/>
        <v>55059.79</v>
      </c>
      <c r="O296" s="70">
        <f t="shared" si="20"/>
        <v>55059.79</v>
      </c>
      <c r="P296" s="121">
        <v>48891.37</v>
      </c>
    </row>
    <row r="297" spans="1:16" s="7" customFormat="1" ht="15">
      <c r="A297" s="28">
        <v>261</v>
      </c>
      <c r="B297" s="43" t="s">
        <v>397</v>
      </c>
      <c r="C297" s="42" t="s">
        <v>187</v>
      </c>
      <c r="D297" s="42"/>
      <c r="E297" s="42"/>
      <c r="F297" s="42"/>
      <c r="G297" s="37">
        <v>142911161</v>
      </c>
      <c r="H297" s="38" t="s">
        <v>54</v>
      </c>
      <c r="I297" s="33">
        <f t="shared" si="18"/>
        <v>15.083333333333334</v>
      </c>
      <c r="J297" s="33">
        <v>181</v>
      </c>
      <c r="K297" s="34"/>
      <c r="L297" s="34"/>
      <c r="M297" s="49">
        <f>1905206.59+211864.41</f>
        <v>2117071</v>
      </c>
      <c r="N297" s="36">
        <f t="shared" si="21"/>
        <v>2117071</v>
      </c>
      <c r="O297" s="70">
        <f t="shared" si="20"/>
        <v>2117071</v>
      </c>
      <c r="P297" s="121">
        <v>1801264.96</v>
      </c>
    </row>
    <row r="298" spans="1:19" s="7" customFormat="1" ht="15">
      <c r="A298" s="28">
        <v>262</v>
      </c>
      <c r="B298" s="43" t="s">
        <v>461</v>
      </c>
      <c r="C298" s="42" t="s">
        <v>216</v>
      </c>
      <c r="D298" s="42"/>
      <c r="E298" s="42"/>
      <c r="F298" s="42"/>
      <c r="G298" s="37">
        <v>142911101</v>
      </c>
      <c r="H298" s="38" t="s">
        <v>54</v>
      </c>
      <c r="I298" s="33">
        <f t="shared" si="18"/>
        <v>7.083333333333333</v>
      </c>
      <c r="J298" s="33">
        <v>85</v>
      </c>
      <c r="K298" s="34"/>
      <c r="L298" s="34"/>
      <c r="M298" s="49">
        <v>348093.79</v>
      </c>
      <c r="N298" s="36">
        <f t="shared" si="21"/>
        <v>348093.79</v>
      </c>
      <c r="O298" s="70">
        <f t="shared" si="20"/>
        <v>348093.79</v>
      </c>
      <c r="P298" s="121">
        <v>237522.85</v>
      </c>
      <c r="S298" s="7" t="s">
        <v>251</v>
      </c>
    </row>
    <row r="299" spans="1:16" s="7" customFormat="1" ht="15">
      <c r="A299" s="28">
        <v>263</v>
      </c>
      <c r="B299" s="43" t="s">
        <v>462</v>
      </c>
      <c r="C299" s="42" t="s">
        <v>217</v>
      </c>
      <c r="D299" s="42"/>
      <c r="E299" s="42"/>
      <c r="F299" s="42"/>
      <c r="G299" s="37">
        <v>142911101</v>
      </c>
      <c r="H299" s="38" t="s">
        <v>54</v>
      </c>
      <c r="I299" s="33">
        <f>J299/12</f>
        <v>7.083333333333333</v>
      </c>
      <c r="J299" s="33">
        <v>85</v>
      </c>
      <c r="K299" s="34"/>
      <c r="L299" s="34"/>
      <c r="M299" s="49">
        <v>2145765.56</v>
      </c>
      <c r="N299" s="36">
        <f t="shared" si="21"/>
        <v>2145765.56</v>
      </c>
      <c r="O299" s="70">
        <f t="shared" si="20"/>
        <v>2145765.56</v>
      </c>
      <c r="P299" s="121">
        <v>1464169.46</v>
      </c>
    </row>
    <row r="300" spans="1:16" s="7" customFormat="1" ht="26.25">
      <c r="A300" s="28">
        <v>264</v>
      </c>
      <c r="B300" s="43" t="s">
        <v>545</v>
      </c>
      <c r="C300" s="42" t="s">
        <v>218</v>
      </c>
      <c r="D300" s="42"/>
      <c r="E300" s="42"/>
      <c r="F300" s="42"/>
      <c r="G300" s="37">
        <v>143020195</v>
      </c>
      <c r="H300" s="38" t="s">
        <v>160</v>
      </c>
      <c r="I300" s="33">
        <f>J300/12</f>
        <v>10.083333333333334</v>
      </c>
      <c r="J300" s="33">
        <v>121</v>
      </c>
      <c r="K300" s="34"/>
      <c r="L300" s="34"/>
      <c r="M300" s="49">
        <f>41721.29+277676.27</f>
        <v>319397.56</v>
      </c>
      <c r="N300" s="36">
        <f t="shared" si="21"/>
        <v>319397.56</v>
      </c>
      <c r="O300" s="70">
        <f t="shared" si="20"/>
        <v>319397.56</v>
      </c>
      <c r="P300" s="121">
        <v>248127.01</v>
      </c>
    </row>
    <row r="301" spans="1:16" s="93" customFormat="1" ht="15">
      <c r="A301" s="83">
        <v>265</v>
      </c>
      <c r="B301" s="84" t="s">
        <v>504</v>
      </c>
      <c r="C301" s="85" t="s">
        <v>505</v>
      </c>
      <c r="D301" s="85"/>
      <c r="E301" s="85"/>
      <c r="F301" s="85"/>
      <c r="G301" s="86">
        <v>142915164</v>
      </c>
      <c r="H301" s="87" t="s">
        <v>33</v>
      </c>
      <c r="I301" s="88">
        <f>J301/12</f>
        <v>2.5833333333333335</v>
      </c>
      <c r="J301" s="88">
        <v>31</v>
      </c>
      <c r="K301" s="89"/>
      <c r="L301" s="89"/>
      <c r="M301" s="90">
        <v>13035200.3</v>
      </c>
      <c r="N301" s="91">
        <f t="shared" si="21"/>
        <v>13035200.3</v>
      </c>
      <c r="O301" s="92">
        <f t="shared" si="20"/>
        <v>13035200.3</v>
      </c>
      <c r="P301" s="92">
        <v>0</v>
      </c>
    </row>
    <row r="302" spans="1:16" s="93" customFormat="1" ht="15">
      <c r="A302" s="83">
        <v>266</v>
      </c>
      <c r="B302" s="84" t="s">
        <v>365</v>
      </c>
      <c r="C302" s="80" t="s">
        <v>219</v>
      </c>
      <c r="D302" s="80"/>
      <c r="E302" s="80"/>
      <c r="F302" s="80"/>
      <c r="G302" s="94" t="s">
        <v>223</v>
      </c>
      <c r="H302" s="95">
        <v>3</v>
      </c>
      <c r="I302" s="88">
        <f>J302/12</f>
        <v>3.0833333333333335</v>
      </c>
      <c r="J302" s="88">
        <v>37</v>
      </c>
      <c r="K302" s="89">
        <v>464034.41</v>
      </c>
      <c r="L302" s="96">
        <v>438951.47</v>
      </c>
      <c r="M302" s="89">
        <v>464034.41</v>
      </c>
      <c r="N302" s="91">
        <f>L302</f>
        <v>438951.47</v>
      </c>
      <c r="O302" s="92">
        <f>K302</f>
        <v>464034.41</v>
      </c>
      <c r="P302" s="123">
        <v>100331.78</v>
      </c>
    </row>
    <row r="303" spans="1:16" s="93" customFormat="1" ht="15">
      <c r="A303" s="83">
        <v>267</v>
      </c>
      <c r="B303" s="84" t="s">
        <v>364</v>
      </c>
      <c r="C303" s="80" t="s">
        <v>584</v>
      </c>
      <c r="D303" s="80"/>
      <c r="E303" s="80"/>
      <c r="F303" s="80"/>
      <c r="G303" s="94" t="s">
        <v>224</v>
      </c>
      <c r="H303" s="95">
        <v>5</v>
      </c>
      <c r="I303" s="88">
        <v>7</v>
      </c>
      <c r="J303" s="88">
        <v>85</v>
      </c>
      <c r="K303" s="89"/>
      <c r="L303" s="96"/>
      <c r="M303" s="89"/>
      <c r="N303" s="91"/>
      <c r="O303" s="92">
        <v>219564.23</v>
      </c>
      <c r="P303" s="123">
        <v>116239.83</v>
      </c>
    </row>
    <row r="304" spans="1:16" s="93" customFormat="1" ht="15">
      <c r="A304" s="83">
        <v>268</v>
      </c>
      <c r="B304" s="84" t="s">
        <v>630</v>
      </c>
      <c r="C304" s="80" t="s">
        <v>633</v>
      </c>
      <c r="D304" s="80"/>
      <c r="E304" s="80"/>
      <c r="F304" s="80"/>
      <c r="G304" s="94" t="s">
        <v>638</v>
      </c>
      <c r="H304" s="95">
        <v>5</v>
      </c>
      <c r="I304" s="88">
        <v>7</v>
      </c>
      <c r="J304" s="88">
        <v>85</v>
      </c>
      <c r="K304" s="89"/>
      <c r="L304" s="96"/>
      <c r="M304" s="89"/>
      <c r="N304" s="91"/>
      <c r="O304" s="92">
        <v>10166461.09</v>
      </c>
      <c r="P304" s="123">
        <v>9490574.53</v>
      </c>
    </row>
    <row r="305" spans="1:16" s="93" customFormat="1" ht="15">
      <c r="A305" s="83">
        <v>269</v>
      </c>
      <c r="B305" s="84" t="s">
        <v>631</v>
      </c>
      <c r="C305" s="80" t="s">
        <v>634</v>
      </c>
      <c r="D305" s="80"/>
      <c r="E305" s="80"/>
      <c r="F305" s="80"/>
      <c r="G305" s="94" t="s">
        <v>638</v>
      </c>
      <c r="H305" s="95">
        <v>5</v>
      </c>
      <c r="I305" s="88">
        <v>7</v>
      </c>
      <c r="J305" s="88">
        <v>85</v>
      </c>
      <c r="K305" s="89"/>
      <c r="L305" s="96"/>
      <c r="M305" s="89"/>
      <c r="N305" s="91"/>
      <c r="O305" s="92">
        <v>497400</v>
      </c>
      <c r="P305" s="123">
        <v>356957.76</v>
      </c>
    </row>
    <row r="306" spans="1:16" s="93" customFormat="1" ht="15">
      <c r="A306" s="83">
        <v>270</v>
      </c>
      <c r="B306" s="84" t="s">
        <v>632</v>
      </c>
      <c r="C306" s="80" t="s">
        <v>635</v>
      </c>
      <c r="D306" s="80"/>
      <c r="E306" s="80"/>
      <c r="F306" s="80"/>
      <c r="G306" s="94" t="s">
        <v>639</v>
      </c>
      <c r="H306" s="95">
        <v>10</v>
      </c>
      <c r="I306" s="88">
        <v>30</v>
      </c>
      <c r="J306" s="88">
        <v>361</v>
      </c>
      <c r="K306" s="89"/>
      <c r="L306" s="96"/>
      <c r="M306" s="89"/>
      <c r="N306" s="91"/>
      <c r="O306" s="92">
        <v>492000</v>
      </c>
      <c r="P306" s="123">
        <v>353082.24</v>
      </c>
    </row>
    <row r="307" spans="1:16" s="7" customFormat="1" ht="15">
      <c r="A307" s="28">
        <v>272</v>
      </c>
      <c r="B307" s="43" t="s">
        <v>651</v>
      </c>
      <c r="C307" s="82" t="s">
        <v>654</v>
      </c>
      <c r="D307" s="30"/>
      <c r="E307" s="30"/>
      <c r="F307" s="30"/>
      <c r="G307" s="53" t="s">
        <v>638</v>
      </c>
      <c r="H307" s="32">
        <v>5</v>
      </c>
      <c r="I307" s="33">
        <v>1</v>
      </c>
      <c r="J307" s="33">
        <v>13</v>
      </c>
      <c r="K307" s="34"/>
      <c r="L307" s="35"/>
      <c r="M307" s="34"/>
      <c r="N307" s="36"/>
      <c r="O307" s="70">
        <v>671071.74</v>
      </c>
      <c r="P307" s="70">
        <v>671071.73</v>
      </c>
    </row>
    <row r="308" spans="1:16" s="7" customFormat="1" ht="15">
      <c r="A308" s="28">
        <v>273</v>
      </c>
      <c r="B308" s="43" t="s">
        <v>652</v>
      </c>
      <c r="C308" s="82" t="s">
        <v>654</v>
      </c>
      <c r="D308" s="30"/>
      <c r="E308" s="30"/>
      <c r="F308" s="30"/>
      <c r="G308" s="53" t="s">
        <v>638</v>
      </c>
      <c r="H308" s="32">
        <v>5</v>
      </c>
      <c r="I308" s="33">
        <v>1</v>
      </c>
      <c r="J308" s="33">
        <v>13</v>
      </c>
      <c r="K308" s="34"/>
      <c r="L308" s="35"/>
      <c r="M308" s="34"/>
      <c r="N308" s="36"/>
      <c r="O308" s="70">
        <v>671071.72</v>
      </c>
      <c r="P308" s="70">
        <v>671071.73</v>
      </c>
    </row>
    <row r="309" spans="1:16" s="7" customFormat="1" ht="15">
      <c r="A309" s="28">
        <v>274</v>
      </c>
      <c r="B309" s="43" t="s">
        <v>653</v>
      </c>
      <c r="C309" s="82" t="s">
        <v>654</v>
      </c>
      <c r="D309" s="30"/>
      <c r="E309" s="30"/>
      <c r="F309" s="30"/>
      <c r="G309" s="53" t="s">
        <v>638</v>
      </c>
      <c r="H309" s="32">
        <v>5</v>
      </c>
      <c r="I309" s="33">
        <v>1</v>
      </c>
      <c r="J309" s="33">
        <v>13</v>
      </c>
      <c r="K309" s="34"/>
      <c r="L309" s="35"/>
      <c r="M309" s="34"/>
      <c r="N309" s="36"/>
      <c r="O309" s="70">
        <v>671071.73</v>
      </c>
      <c r="P309" s="70">
        <v>671071.73</v>
      </c>
    </row>
    <row r="310" spans="1:16" s="7" customFormat="1" ht="15">
      <c r="A310" s="28"/>
      <c r="B310" s="29"/>
      <c r="C310" s="54" t="s">
        <v>546</v>
      </c>
      <c r="D310" s="54"/>
      <c r="E310" s="54"/>
      <c r="F310" s="54"/>
      <c r="G310" s="29"/>
      <c r="H310" s="29"/>
      <c r="I310" s="41"/>
      <c r="J310" s="41"/>
      <c r="K310" s="55">
        <f>SUM(K7:K301)</f>
        <v>3760893124.470002</v>
      </c>
      <c r="L310" s="55">
        <f>SUM(L7:L301)</f>
        <v>3584326499.5099998</v>
      </c>
      <c r="M310" s="55">
        <f>SUM(M7:M302)</f>
        <v>1222322889.4700012</v>
      </c>
      <c r="N310" s="55">
        <f>SUM(N7:N302)</f>
        <v>4806624306.040003</v>
      </c>
      <c r="O310" s="55">
        <f>SUM(O7:O309)</f>
        <v>5027957492.739995</v>
      </c>
      <c r="P310" s="55">
        <f>SUM(P7:P309)</f>
        <v>4483335175.639992</v>
      </c>
    </row>
    <row r="311" spans="1:17" s="7" customFormat="1" ht="15">
      <c r="A311" s="10"/>
      <c r="B311" s="11"/>
      <c r="C311" s="5"/>
      <c r="D311" s="5"/>
      <c r="E311" s="5"/>
      <c r="F311" s="5"/>
      <c r="G311" s="11"/>
      <c r="H311" s="11"/>
      <c r="I311" s="12"/>
      <c r="J311" s="12"/>
      <c r="K311" s="6">
        <v>1086483.38</v>
      </c>
      <c r="L311" s="13"/>
      <c r="N311" s="14"/>
      <c r="O311" s="79"/>
      <c r="P311" s="79"/>
      <c r="Q311" s="7" t="s">
        <v>251</v>
      </c>
    </row>
    <row r="312" spans="1:18" s="7" customFormat="1" ht="15">
      <c r="A312" s="10"/>
      <c r="B312" s="11"/>
      <c r="C312" s="118"/>
      <c r="D312" s="118"/>
      <c r="E312" s="118"/>
      <c r="F312" s="118"/>
      <c r="G312" s="118"/>
      <c r="H312" s="11"/>
      <c r="I312" s="12"/>
      <c r="J312" s="12"/>
      <c r="K312" s="13"/>
      <c r="L312" s="13"/>
      <c r="M312" s="15"/>
      <c r="N312" s="13"/>
      <c r="R312" s="7" t="s">
        <v>251</v>
      </c>
    </row>
    <row r="313" spans="1:18" s="7" customFormat="1" ht="15">
      <c r="A313" s="10"/>
      <c r="B313" s="11"/>
      <c r="C313" s="60"/>
      <c r="D313" s="61"/>
      <c r="E313" s="5"/>
      <c r="F313" s="24"/>
      <c r="G313" s="24"/>
      <c r="H313" s="11"/>
      <c r="I313" s="12"/>
      <c r="J313" s="12"/>
      <c r="K313" s="13"/>
      <c r="L313" s="13"/>
      <c r="M313" s="13"/>
      <c r="N313" s="13"/>
      <c r="R313" s="7" t="s">
        <v>251</v>
      </c>
    </row>
    <row r="314" spans="1:16" s="14" customFormat="1" ht="15.75">
      <c r="A314" s="10"/>
      <c r="B314" s="11"/>
      <c r="C314" s="60" t="s">
        <v>248</v>
      </c>
      <c r="D314" s="24"/>
      <c r="E314" s="5"/>
      <c r="F314" s="24"/>
      <c r="G314" s="68"/>
      <c r="H314" s="69"/>
      <c r="I314" s="98" t="s">
        <v>249</v>
      </c>
      <c r="J314" s="99"/>
      <c r="K314" s="99"/>
      <c r="L314" s="99"/>
      <c r="M314" s="99"/>
      <c r="N314" s="99"/>
      <c r="O314" s="99"/>
      <c r="P314" s="68"/>
    </row>
    <row r="315" spans="1:15" s="7" customFormat="1" ht="15">
      <c r="A315" s="16"/>
      <c r="B315" s="17"/>
      <c r="C315" s="59"/>
      <c r="D315" s="5"/>
      <c r="E315" s="4"/>
      <c r="F315" s="5"/>
      <c r="G315" s="64"/>
      <c r="H315" s="64"/>
      <c r="I315" s="65"/>
      <c r="J315" s="65"/>
      <c r="K315" s="18"/>
      <c r="L315" s="13"/>
      <c r="M315" s="13"/>
      <c r="N315" s="13"/>
      <c r="O315" s="19"/>
    </row>
    <row r="316" spans="1:15" s="7" customFormat="1" ht="15.75" customHeight="1">
      <c r="A316" s="10"/>
      <c r="B316" s="27"/>
      <c r="C316" s="63" t="s">
        <v>250</v>
      </c>
      <c r="D316" s="27"/>
      <c r="E316" s="62"/>
      <c r="F316" s="27"/>
      <c r="G316" s="64"/>
      <c r="H316" s="98" t="s">
        <v>640</v>
      </c>
      <c r="I316" s="99"/>
      <c r="J316" s="99"/>
      <c r="K316" s="99"/>
      <c r="L316" s="99"/>
      <c r="M316" s="99"/>
      <c r="N316" s="99"/>
      <c r="O316" s="99"/>
    </row>
    <row r="317" spans="1:16" s="7" customFormat="1" ht="15">
      <c r="A317" s="10"/>
      <c r="B317" s="2"/>
      <c r="C317" s="59"/>
      <c r="D317" s="1"/>
      <c r="E317" s="4"/>
      <c r="F317" s="1"/>
      <c r="G317" s="26"/>
      <c r="H317" s="26"/>
      <c r="I317" s="20"/>
      <c r="J317" s="20"/>
      <c r="K317" s="21"/>
      <c r="L317" s="13"/>
      <c r="M317" s="13"/>
      <c r="N317" s="13"/>
      <c r="P317" s="14"/>
    </row>
    <row r="318" spans="1:14" s="7" customFormat="1" ht="15">
      <c r="A318" s="10"/>
      <c r="B318" s="26"/>
      <c r="C318" s="26"/>
      <c r="D318" s="26" t="s">
        <v>251</v>
      </c>
      <c r="E318" s="26"/>
      <c r="F318" s="26"/>
      <c r="G318" s="26"/>
      <c r="H318" s="26"/>
      <c r="I318" s="26"/>
      <c r="J318" s="26"/>
      <c r="K318" s="26"/>
      <c r="L318" s="26"/>
      <c r="N318" s="14"/>
    </row>
    <row r="319" spans="1:14" s="7" customFormat="1" ht="15">
      <c r="A319" s="10"/>
      <c r="B319" s="2"/>
      <c r="C319" s="1"/>
      <c r="D319" s="1"/>
      <c r="E319" s="1"/>
      <c r="F319" s="1"/>
      <c r="G319" s="2"/>
      <c r="H319" s="2"/>
      <c r="I319" s="22" t="s">
        <v>251</v>
      </c>
      <c r="J319" s="22"/>
      <c r="K319" s="18"/>
      <c r="L319" s="18"/>
      <c r="N319" s="14"/>
    </row>
    <row r="320" spans="1:14" s="7" customFormat="1" ht="15">
      <c r="A320" s="10"/>
      <c r="B320" s="2"/>
      <c r="C320" s="1"/>
      <c r="D320" s="1"/>
      <c r="E320" s="1" t="s">
        <v>251</v>
      </c>
      <c r="F320" s="1"/>
      <c r="G320" s="2"/>
      <c r="H320" s="2"/>
      <c r="I320" s="22"/>
      <c r="J320" s="22"/>
      <c r="K320" s="23"/>
      <c r="L320" s="23"/>
      <c r="N320" s="14"/>
    </row>
    <row r="321" spans="1:9" s="7" customFormat="1" ht="15">
      <c r="A321" s="10"/>
      <c r="B321" s="2"/>
      <c r="C321" s="2"/>
      <c r="D321" s="22"/>
      <c r="E321" s="22"/>
      <c r="F321" s="23"/>
      <c r="G321" s="23"/>
      <c r="I321" s="14"/>
    </row>
    <row r="322" spans="1:14" s="7" customFormat="1" ht="15">
      <c r="A322" s="10"/>
      <c r="B322" s="2"/>
      <c r="C322" s="1"/>
      <c r="D322" s="1"/>
      <c r="E322" s="1"/>
      <c r="F322" s="1"/>
      <c r="G322" s="2"/>
      <c r="H322" s="2"/>
      <c r="I322" s="22"/>
      <c r="J322" s="22"/>
      <c r="K322" s="23"/>
      <c r="L322" s="23"/>
      <c r="N322" s="14"/>
    </row>
    <row r="323" spans="1:14" s="7" customFormat="1" ht="15">
      <c r="A323" s="10"/>
      <c r="B323" s="2"/>
      <c r="C323" s="1"/>
      <c r="D323" s="1"/>
      <c r="E323" s="1"/>
      <c r="F323" s="1"/>
      <c r="G323" s="2"/>
      <c r="H323" s="2"/>
      <c r="I323" s="22"/>
      <c r="J323" s="22"/>
      <c r="K323" s="23"/>
      <c r="L323" s="23"/>
      <c r="N323" s="14"/>
    </row>
    <row r="324" spans="1:14" s="7" customFormat="1" ht="15">
      <c r="A324" s="10"/>
      <c r="B324" s="2"/>
      <c r="C324" s="1"/>
      <c r="D324" s="1"/>
      <c r="E324" s="1"/>
      <c r="F324" s="1"/>
      <c r="G324" s="2"/>
      <c r="H324" s="2"/>
      <c r="I324" s="22"/>
      <c r="J324" s="22"/>
      <c r="K324" s="23"/>
      <c r="L324" s="23"/>
      <c r="N324" s="14"/>
    </row>
    <row r="325" spans="1:16" s="7" customFormat="1" ht="15">
      <c r="A325" s="10"/>
      <c r="B325" s="2"/>
      <c r="C325" s="1"/>
      <c r="D325" s="1"/>
      <c r="E325" s="1" t="s">
        <v>251</v>
      </c>
      <c r="F325" s="1"/>
      <c r="G325" s="2"/>
      <c r="H325" s="2"/>
      <c r="I325" s="22"/>
      <c r="J325" s="22"/>
      <c r="K325" s="23"/>
      <c r="L325" s="23"/>
      <c r="N325" s="14"/>
      <c r="P325" s="7" t="s">
        <v>251</v>
      </c>
    </row>
    <row r="326" spans="1:14" s="7" customFormat="1" ht="15">
      <c r="A326" s="10"/>
      <c r="B326" s="2"/>
      <c r="C326" s="1"/>
      <c r="D326" s="1"/>
      <c r="E326" s="1"/>
      <c r="F326" s="1"/>
      <c r="G326" s="2"/>
      <c r="H326" s="2"/>
      <c r="I326" s="22"/>
      <c r="J326" s="22"/>
      <c r="K326" s="23"/>
      <c r="L326" s="23"/>
      <c r="N326" s="14"/>
    </row>
    <row r="327" spans="1:14" s="7" customFormat="1" ht="15">
      <c r="A327" s="10"/>
      <c r="B327" s="2"/>
      <c r="C327" s="1"/>
      <c r="D327" s="1"/>
      <c r="E327" s="1"/>
      <c r="F327" s="1"/>
      <c r="G327" s="2"/>
      <c r="H327" s="2"/>
      <c r="I327" s="22"/>
      <c r="J327" s="22"/>
      <c r="K327" s="23"/>
      <c r="L327" s="23"/>
      <c r="N327" s="14"/>
    </row>
    <row r="328" spans="1:14" s="7" customFormat="1" ht="15">
      <c r="A328" s="10"/>
      <c r="B328" s="2"/>
      <c r="C328" s="1"/>
      <c r="D328" s="1"/>
      <c r="E328" s="1"/>
      <c r="F328" s="1"/>
      <c r="G328" s="2"/>
      <c r="H328" s="2"/>
      <c r="I328" s="22"/>
      <c r="J328" s="22"/>
      <c r="K328" s="23"/>
      <c r="L328" s="23"/>
      <c r="N328" s="14"/>
    </row>
    <row r="329" spans="1:14" s="7" customFormat="1" ht="15">
      <c r="A329" s="10"/>
      <c r="B329" s="2"/>
      <c r="C329" s="1"/>
      <c r="D329" s="1"/>
      <c r="E329" s="1"/>
      <c r="F329" s="1"/>
      <c r="G329" s="2"/>
      <c r="H329" s="2"/>
      <c r="I329" s="22"/>
      <c r="J329" s="22"/>
      <c r="K329" s="23"/>
      <c r="L329" s="23"/>
      <c r="N329" s="14"/>
    </row>
    <row r="330" spans="1:14" s="7" customFormat="1" ht="15">
      <c r="A330" s="10"/>
      <c r="B330" s="2"/>
      <c r="C330" s="1"/>
      <c r="D330" s="1"/>
      <c r="E330" s="1"/>
      <c r="F330" s="1"/>
      <c r="G330" s="2"/>
      <c r="H330" s="2"/>
      <c r="I330" s="22"/>
      <c r="J330" s="22"/>
      <c r="K330" s="23"/>
      <c r="L330" s="23"/>
      <c r="N330" s="14"/>
    </row>
    <row r="331" spans="1:14" s="7" customFormat="1" ht="15">
      <c r="A331" s="10"/>
      <c r="B331" s="2"/>
      <c r="C331" s="1"/>
      <c r="D331" s="1"/>
      <c r="E331" s="1"/>
      <c r="F331" s="1"/>
      <c r="G331" s="2"/>
      <c r="H331" s="2"/>
      <c r="I331" s="22"/>
      <c r="J331" s="22"/>
      <c r="K331" s="23"/>
      <c r="L331" s="23"/>
      <c r="N331" s="14"/>
    </row>
    <row r="332" spans="1:14" s="7" customFormat="1" ht="15">
      <c r="A332" s="10"/>
      <c r="B332" s="2"/>
      <c r="C332" s="1"/>
      <c r="D332" s="1"/>
      <c r="E332" s="1"/>
      <c r="F332" s="1"/>
      <c r="G332" s="2"/>
      <c r="H332" s="2"/>
      <c r="I332" s="22"/>
      <c r="J332" s="22"/>
      <c r="K332" s="23"/>
      <c r="L332" s="23"/>
      <c r="N332" s="14"/>
    </row>
    <row r="333" spans="1:14" s="7" customFormat="1" ht="15">
      <c r="A333" s="10"/>
      <c r="B333" s="2"/>
      <c r="C333" s="1"/>
      <c r="D333" s="1"/>
      <c r="E333" s="1"/>
      <c r="F333" s="1"/>
      <c r="G333" s="2"/>
      <c r="H333" s="2"/>
      <c r="I333" s="22"/>
      <c r="J333" s="22"/>
      <c r="K333" s="23"/>
      <c r="L333" s="23"/>
      <c r="N333" s="14"/>
    </row>
    <row r="334" spans="1:14" s="7" customFormat="1" ht="15">
      <c r="A334" s="10"/>
      <c r="B334" s="2"/>
      <c r="C334" s="1"/>
      <c r="D334" s="1"/>
      <c r="E334" s="1"/>
      <c r="F334" s="1"/>
      <c r="G334" s="2"/>
      <c r="H334" s="2"/>
      <c r="I334" s="22"/>
      <c r="J334" s="22"/>
      <c r="K334" s="23"/>
      <c r="L334" s="23"/>
      <c r="N334" s="14"/>
    </row>
    <row r="335" spans="1:14" s="7" customFormat="1" ht="15">
      <c r="A335" s="10"/>
      <c r="B335" s="2"/>
      <c r="C335" s="1"/>
      <c r="D335" s="1"/>
      <c r="E335" s="1"/>
      <c r="F335" s="1"/>
      <c r="G335" s="2"/>
      <c r="H335" s="2"/>
      <c r="I335" s="22"/>
      <c r="J335" s="22"/>
      <c r="K335" s="23"/>
      <c r="L335" s="23"/>
      <c r="N335" s="14"/>
    </row>
    <row r="336" spans="1:14" s="7" customFormat="1" ht="15">
      <c r="A336" s="10"/>
      <c r="B336" s="2"/>
      <c r="C336" s="1"/>
      <c r="D336" s="1"/>
      <c r="E336" s="1"/>
      <c r="F336" s="1"/>
      <c r="G336" s="2"/>
      <c r="H336" s="2"/>
      <c r="I336" s="22"/>
      <c r="J336" s="22"/>
      <c r="K336" s="23"/>
      <c r="L336" s="23"/>
      <c r="N336" s="14"/>
    </row>
    <row r="337" spans="1:14" s="7" customFormat="1" ht="15">
      <c r="A337" s="10"/>
      <c r="B337" s="2"/>
      <c r="C337" s="1"/>
      <c r="D337" s="1"/>
      <c r="E337" s="1"/>
      <c r="F337" s="1"/>
      <c r="G337" s="2"/>
      <c r="H337" s="2"/>
      <c r="I337" s="22"/>
      <c r="J337" s="22"/>
      <c r="K337" s="23"/>
      <c r="L337" s="23"/>
      <c r="N337" s="14"/>
    </row>
    <row r="338" spans="1:14" s="7" customFormat="1" ht="15">
      <c r="A338" s="10"/>
      <c r="B338" s="2"/>
      <c r="C338" s="1"/>
      <c r="D338" s="1"/>
      <c r="E338" s="1"/>
      <c r="F338" s="1"/>
      <c r="G338" s="2"/>
      <c r="H338" s="2"/>
      <c r="I338" s="22"/>
      <c r="J338" s="22"/>
      <c r="K338" s="23"/>
      <c r="L338" s="23"/>
      <c r="N338" s="14"/>
    </row>
    <row r="339" spans="1:14" s="7" customFormat="1" ht="15">
      <c r="A339" s="10"/>
      <c r="B339" s="2"/>
      <c r="C339" s="1"/>
      <c r="D339" s="1"/>
      <c r="E339" s="1"/>
      <c r="F339" s="1"/>
      <c r="G339" s="2"/>
      <c r="H339" s="2"/>
      <c r="I339" s="22"/>
      <c r="J339" s="22"/>
      <c r="K339" s="23"/>
      <c r="L339" s="23"/>
      <c r="N339" s="14"/>
    </row>
    <row r="340" spans="1:14" s="7" customFormat="1" ht="15">
      <c r="A340" s="10"/>
      <c r="B340" s="2"/>
      <c r="C340" s="1"/>
      <c r="D340" s="1"/>
      <c r="E340" s="1"/>
      <c r="F340" s="1"/>
      <c r="G340" s="2"/>
      <c r="H340" s="2"/>
      <c r="I340" s="22"/>
      <c r="J340" s="22"/>
      <c r="K340" s="23"/>
      <c r="L340" s="23"/>
      <c r="N340" s="14"/>
    </row>
    <row r="341" spans="1:14" s="7" customFormat="1" ht="15">
      <c r="A341" s="10"/>
      <c r="B341" s="2"/>
      <c r="C341" s="1"/>
      <c r="D341" s="1"/>
      <c r="E341" s="1"/>
      <c r="F341" s="1"/>
      <c r="G341" s="2"/>
      <c r="H341" s="2"/>
      <c r="I341" s="22"/>
      <c r="J341" s="22"/>
      <c r="K341" s="23"/>
      <c r="L341" s="23"/>
      <c r="N341" s="14"/>
    </row>
    <row r="342" spans="1:14" s="7" customFormat="1" ht="15">
      <c r="A342" s="10"/>
      <c r="B342" s="2"/>
      <c r="C342" s="1"/>
      <c r="D342" s="1"/>
      <c r="E342" s="1"/>
      <c r="F342" s="1"/>
      <c r="G342" s="2"/>
      <c r="H342" s="2"/>
      <c r="I342" s="22"/>
      <c r="J342" s="22"/>
      <c r="K342" s="23"/>
      <c r="L342" s="23"/>
      <c r="N342" s="14"/>
    </row>
    <row r="343" spans="1:14" s="7" customFormat="1" ht="15">
      <c r="A343" s="10"/>
      <c r="B343" s="2"/>
      <c r="C343" s="1"/>
      <c r="D343" s="1"/>
      <c r="E343" s="1"/>
      <c r="F343" s="1"/>
      <c r="G343" s="2"/>
      <c r="H343" s="2"/>
      <c r="I343" s="22"/>
      <c r="J343" s="22"/>
      <c r="K343" s="23"/>
      <c r="L343" s="23"/>
      <c r="N343" s="14"/>
    </row>
    <row r="344" spans="1:14" s="7" customFormat="1" ht="15">
      <c r="A344" s="10"/>
      <c r="B344" s="2"/>
      <c r="C344" s="1"/>
      <c r="D344" s="1"/>
      <c r="E344" s="1"/>
      <c r="F344" s="1"/>
      <c r="G344" s="2"/>
      <c r="H344" s="2"/>
      <c r="I344" s="22"/>
      <c r="J344" s="22"/>
      <c r="K344" s="23"/>
      <c r="L344" s="23"/>
      <c r="N344" s="14"/>
    </row>
    <row r="345" spans="1:14" s="7" customFormat="1" ht="15">
      <c r="A345" s="10"/>
      <c r="B345" s="2"/>
      <c r="C345" s="1"/>
      <c r="D345" s="1"/>
      <c r="E345" s="1"/>
      <c r="F345" s="1"/>
      <c r="G345" s="2"/>
      <c r="H345" s="2"/>
      <c r="I345" s="22"/>
      <c r="J345" s="22"/>
      <c r="K345" s="23"/>
      <c r="L345" s="23"/>
      <c r="N345" s="14"/>
    </row>
    <row r="346" spans="1:14" s="7" customFormat="1" ht="15">
      <c r="A346" s="10"/>
      <c r="B346" s="2"/>
      <c r="C346" s="1"/>
      <c r="D346" s="1"/>
      <c r="E346" s="1"/>
      <c r="F346" s="1"/>
      <c r="G346" s="2"/>
      <c r="H346" s="2"/>
      <c r="I346" s="22"/>
      <c r="J346" s="22"/>
      <c r="K346" s="23"/>
      <c r="L346" s="23"/>
      <c r="N346" s="14"/>
    </row>
    <row r="347" spans="1:14" s="7" customFormat="1" ht="15">
      <c r="A347" s="10"/>
      <c r="B347" s="2"/>
      <c r="C347" s="1"/>
      <c r="D347" s="1"/>
      <c r="E347" s="1"/>
      <c r="F347" s="1"/>
      <c r="G347" s="2"/>
      <c r="H347" s="2"/>
      <c r="I347" s="22"/>
      <c r="J347" s="22"/>
      <c r="K347" s="23"/>
      <c r="L347" s="23"/>
      <c r="N347" s="14"/>
    </row>
    <row r="348" spans="1:14" s="7" customFormat="1" ht="15">
      <c r="A348" s="10"/>
      <c r="B348" s="2"/>
      <c r="C348" s="1"/>
      <c r="D348" s="1"/>
      <c r="E348" s="1"/>
      <c r="F348" s="1"/>
      <c r="G348" s="2"/>
      <c r="H348" s="2"/>
      <c r="I348" s="22"/>
      <c r="J348" s="22"/>
      <c r="K348" s="23"/>
      <c r="L348" s="23"/>
      <c r="N348" s="14"/>
    </row>
    <row r="349" spans="1:14" s="7" customFormat="1" ht="15">
      <c r="A349" s="10"/>
      <c r="B349" s="2"/>
      <c r="C349" s="1"/>
      <c r="D349" s="1"/>
      <c r="E349" s="1"/>
      <c r="F349" s="1"/>
      <c r="G349" s="2"/>
      <c r="H349" s="2"/>
      <c r="I349" s="22"/>
      <c r="J349" s="22"/>
      <c r="K349" s="23"/>
      <c r="L349" s="23"/>
      <c r="N349" s="14"/>
    </row>
    <row r="350" spans="1:14" s="7" customFormat="1" ht="15">
      <c r="A350" s="10"/>
      <c r="B350" s="2"/>
      <c r="C350" s="1"/>
      <c r="D350" s="1"/>
      <c r="E350" s="1"/>
      <c r="F350" s="1"/>
      <c r="G350" s="2"/>
      <c r="H350" s="2"/>
      <c r="I350" s="22"/>
      <c r="J350" s="22"/>
      <c r="K350" s="23"/>
      <c r="L350" s="23"/>
      <c r="N350" s="14"/>
    </row>
    <row r="351" spans="1:14" s="7" customFormat="1" ht="15">
      <c r="A351" s="10"/>
      <c r="B351" s="2"/>
      <c r="C351" s="1"/>
      <c r="D351" s="1"/>
      <c r="E351" s="1"/>
      <c r="F351" s="1"/>
      <c r="G351" s="2"/>
      <c r="H351" s="2"/>
      <c r="I351" s="22"/>
      <c r="J351" s="22"/>
      <c r="K351" s="23"/>
      <c r="L351" s="23"/>
      <c r="N351" s="14"/>
    </row>
    <row r="352" spans="1:14" s="7" customFormat="1" ht="15">
      <c r="A352" s="10"/>
      <c r="B352" s="2"/>
      <c r="C352" s="1"/>
      <c r="D352" s="1"/>
      <c r="E352" s="1"/>
      <c r="F352" s="1"/>
      <c r="G352" s="2"/>
      <c r="H352" s="2"/>
      <c r="I352" s="22"/>
      <c r="J352" s="22"/>
      <c r="K352" s="23"/>
      <c r="L352" s="23"/>
      <c r="N352" s="14"/>
    </row>
    <row r="353" spans="1:14" s="7" customFormat="1" ht="15">
      <c r="A353" s="10"/>
      <c r="B353" s="2"/>
      <c r="C353" s="1"/>
      <c r="D353" s="1"/>
      <c r="E353" s="1"/>
      <c r="F353" s="1"/>
      <c r="G353" s="2"/>
      <c r="H353" s="2"/>
      <c r="I353" s="22"/>
      <c r="J353" s="22"/>
      <c r="K353" s="23"/>
      <c r="L353" s="23"/>
      <c r="N353" s="14"/>
    </row>
    <row r="354" spans="1:14" s="7" customFormat="1" ht="15">
      <c r="A354" s="10"/>
      <c r="B354" s="2"/>
      <c r="C354" s="1"/>
      <c r="D354" s="1"/>
      <c r="E354" s="1"/>
      <c r="F354" s="1"/>
      <c r="G354" s="2"/>
      <c r="H354" s="2"/>
      <c r="I354" s="22"/>
      <c r="J354" s="22"/>
      <c r="K354" s="23"/>
      <c r="L354" s="23"/>
      <c r="N354" s="14"/>
    </row>
    <row r="355" spans="1:14" s="7" customFormat="1" ht="15">
      <c r="A355" s="10"/>
      <c r="B355" s="2"/>
      <c r="C355" s="1"/>
      <c r="D355" s="1"/>
      <c r="E355" s="1"/>
      <c r="F355" s="1"/>
      <c r="G355" s="2"/>
      <c r="H355" s="2"/>
      <c r="I355" s="22"/>
      <c r="J355" s="22"/>
      <c r="K355" s="23"/>
      <c r="L355" s="23"/>
      <c r="N355" s="14"/>
    </row>
    <row r="356" spans="1:14" s="7" customFormat="1" ht="15">
      <c r="A356" s="10"/>
      <c r="B356" s="2"/>
      <c r="C356" s="1"/>
      <c r="D356" s="1"/>
      <c r="E356" s="1"/>
      <c r="F356" s="1"/>
      <c r="G356" s="2"/>
      <c r="H356" s="2"/>
      <c r="I356" s="22"/>
      <c r="J356" s="22"/>
      <c r="K356" s="23"/>
      <c r="L356" s="23"/>
      <c r="N356" s="14"/>
    </row>
    <row r="357" spans="1:14" s="7" customFormat="1" ht="15">
      <c r="A357" s="10"/>
      <c r="B357" s="2"/>
      <c r="C357" s="1"/>
      <c r="D357" s="1"/>
      <c r="E357" s="1"/>
      <c r="F357" s="1"/>
      <c r="G357" s="2"/>
      <c r="H357" s="2"/>
      <c r="I357" s="22"/>
      <c r="J357" s="22"/>
      <c r="K357" s="23"/>
      <c r="L357" s="23"/>
      <c r="N357" s="14"/>
    </row>
    <row r="358" spans="1:14" s="7" customFormat="1" ht="15">
      <c r="A358" s="10"/>
      <c r="B358" s="2"/>
      <c r="C358" s="1"/>
      <c r="D358" s="1"/>
      <c r="E358" s="1"/>
      <c r="F358" s="1"/>
      <c r="G358" s="2"/>
      <c r="H358" s="2"/>
      <c r="I358" s="22"/>
      <c r="J358" s="22"/>
      <c r="K358" s="23"/>
      <c r="L358" s="23"/>
      <c r="N358" s="14"/>
    </row>
    <row r="359" spans="1:14" s="7" customFormat="1" ht="15">
      <c r="A359" s="10"/>
      <c r="B359" s="2"/>
      <c r="C359" s="1"/>
      <c r="D359" s="1"/>
      <c r="E359" s="1"/>
      <c r="F359" s="1"/>
      <c r="G359" s="2"/>
      <c r="H359" s="2"/>
      <c r="I359" s="22"/>
      <c r="J359" s="22"/>
      <c r="K359" s="23"/>
      <c r="L359" s="23"/>
      <c r="N359" s="14"/>
    </row>
    <row r="360" spans="1:14" s="7" customFormat="1" ht="15">
      <c r="A360" s="10"/>
      <c r="B360" s="2"/>
      <c r="C360" s="1"/>
      <c r="D360" s="1"/>
      <c r="E360" s="1"/>
      <c r="F360" s="1"/>
      <c r="G360" s="2"/>
      <c r="H360" s="2"/>
      <c r="I360" s="22"/>
      <c r="J360" s="22"/>
      <c r="K360" s="23"/>
      <c r="L360" s="23"/>
      <c r="N360" s="14"/>
    </row>
    <row r="361" spans="1:14" s="7" customFormat="1" ht="15">
      <c r="A361" s="10"/>
      <c r="B361" s="2"/>
      <c r="C361" s="1"/>
      <c r="D361" s="1"/>
      <c r="E361" s="1"/>
      <c r="F361" s="1"/>
      <c r="G361" s="2"/>
      <c r="H361" s="2"/>
      <c r="I361" s="22"/>
      <c r="J361" s="22"/>
      <c r="K361" s="23"/>
      <c r="L361" s="23"/>
      <c r="N361" s="14"/>
    </row>
    <row r="362" spans="1:14" s="7" customFormat="1" ht="15">
      <c r="A362" s="10"/>
      <c r="B362" s="2"/>
      <c r="C362" s="1"/>
      <c r="D362" s="1"/>
      <c r="E362" s="1"/>
      <c r="F362" s="1"/>
      <c r="G362" s="2"/>
      <c r="H362" s="2"/>
      <c r="I362" s="22"/>
      <c r="J362" s="22"/>
      <c r="K362" s="23"/>
      <c r="L362" s="23"/>
      <c r="N362" s="14"/>
    </row>
    <row r="363" spans="1:14" s="7" customFormat="1" ht="15">
      <c r="A363" s="10"/>
      <c r="B363" s="2"/>
      <c r="C363" s="1"/>
      <c r="D363" s="1"/>
      <c r="E363" s="1"/>
      <c r="F363" s="1"/>
      <c r="G363" s="2"/>
      <c r="H363" s="2"/>
      <c r="I363" s="22"/>
      <c r="J363" s="22"/>
      <c r="K363" s="23"/>
      <c r="L363" s="23"/>
      <c r="N363" s="14"/>
    </row>
    <row r="364" spans="1:14" s="7" customFormat="1" ht="15">
      <c r="A364" s="10"/>
      <c r="B364" s="2"/>
      <c r="C364" s="1"/>
      <c r="D364" s="1"/>
      <c r="E364" s="1"/>
      <c r="F364" s="1"/>
      <c r="G364" s="2"/>
      <c r="H364" s="2"/>
      <c r="I364" s="22"/>
      <c r="J364" s="22"/>
      <c r="K364" s="23"/>
      <c r="L364" s="23"/>
      <c r="N364" s="14"/>
    </row>
    <row r="365" spans="1:16" s="4" customFormat="1" ht="15">
      <c r="A365" s="10"/>
      <c r="B365" s="2"/>
      <c r="C365" s="1"/>
      <c r="D365" s="1"/>
      <c r="E365" s="1"/>
      <c r="F365" s="1"/>
      <c r="G365" s="2"/>
      <c r="H365" s="2"/>
      <c r="I365" s="22"/>
      <c r="J365" s="22"/>
      <c r="K365" s="23"/>
      <c r="L365" s="23"/>
      <c r="M365" s="7"/>
      <c r="N365" s="14"/>
      <c r="O365" s="7"/>
      <c r="P365" s="7"/>
    </row>
    <row r="366" spans="1:16" ht="15">
      <c r="A366" s="4"/>
      <c r="M366" s="4"/>
      <c r="N366" s="5"/>
      <c r="O366" s="4"/>
      <c r="P366" s="7"/>
    </row>
    <row r="367" ht="15">
      <c r="P367" s="7"/>
    </row>
    <row r="368" ht="15">
      <c r="P368" s="4"/>
    </row>
  </sheetData>
  <sheetProtection/>
  <mergeCells count="19">
    <mergeCell ref="O1:P1"/>
    <mergeCell ref="I314:O314"/>
    <mergeCell ref="G4:G5"/>
    <mergeCell ref="H4:H5"/>
    <mergeCell ref="I4:I5"/>
    <mergeCell ref="J4:J5"/>
    <mergeCell ref="C312:G312"/>
    <mergeCell ref="O4:O5"/>
    <mergeCell ref="C35:D35"/>
    <mergeCell ref="H316:O316"/>
    <mergeCell ref="A2:P3"/>
    <mergeCell ref="P4:P5"/>
    <mergeCell ref="A6:P6"/>
    <mergeCell ref="A36:P36"/>
    <mergeCell ref="B4:B5"/>
    <mergeCell ref="C4:C5"/>
    <mergeCell ref="D4:E4"/>
    <mergeCell ref="F4:F5"/>
    <mergeCell ref="A4:A5"/>
  </mergeCells>
  <printOptions/>
  <pageMargins left="0" right="0" top="0" bottom="0" header="0" footer="0"/>
  <pageSetup fitToHeight="5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"Зарамагские 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Алейникова</dc:creator>
  <cp:keywords/>
  <dc:description/>
  <cp:lastModifiedBy>Хугаева Татьяна Павловна</cp:lastModifiedBy>
  <cp:lastPrinted>2014-01-28T06:52:49Z</cp:lastPrinted>
  <dcterms:created xsi:type="dcterms:W3CDTF">2011-11-08T11:51:59Z</dcterms:created>
  <dcterms:modified xsi:type="dcterms:W3CDTF">2014-02-03T10:35:40Z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