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370" windowHeight="9405" activeTab="0"/>
  </bookViews>
  <sheets>
    <sheet name="Прил.2  (01.05.16)" sheetId="1" r:id="rId1"/>
    <sheet name="Прочие 01.05.16" sheetId="2" r:id="rId2"/>
    <sheet name="Амортизация" sheetId="3" r:id="rId3"/>
    <sheet name="Страхование 01.05.16г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P1_T0?Data">'[1]0'!$D$57:$N$58,'[1]0'!$D$67:$N$72,'[1]0'!$D$76:$N$76,'[1]0'!$D$78:$N$90,'[1]0'!$D$93:$N$94,'[1]0'!$D$98:$N$99,'[1]0'!$D$55:$N$55,'[1]0'!$D$60:$N$60</definedName>
    <definedName name="P1_T0?unit?ТРУБ">'[1]0'!$D$78:$J$90,'[1]0'!$D$67:$J$69,'[1]0'!$D$55:$J$55,'[1]0'!$D$60:$J$60,'[1]0'!$D$47:$J$53,'[1]0'!$D$12:$J$45,'[1]0'!$D$62:$J$62,'[1]0'!$D$64:$J$64</definedName>
    <definedName name="P1_T0_Protect" hidden="1">'[1]0'!$D$25:$J$25,'[1]0'!$D$35:$J$35,'[1]0'!$D$52:$J$52,'[1]0'!$D$55:$J$55,'[1]0'!$D$57:$G$57,'[1]0'!$D$67:$D$68,'[1]0'!$D$70:$D$73,'[1]0'!$F$72,'[1]0'!$E$73:$J$73</definedName>
    <definedName name="P1_T0_Protection">'[1]0'!$D$25:$J$25,'[1]0'!$D$35:$J$35,'[1]0'!$D$52:$J$52,'[1]0'!$D$55:$J$55,'[1]0'!$D$71,'[1]0'!$D$72</definedName>
    <definedName name="P1_T10_Protect" hidden="1">'[1]10'!$C$14:$C$15,'[1]10'!$C$19:$C$20,'[1]10'!$C$24:$C$25,'[1]10'!$C$29:$C$30,'[1]10'!$B$7:$B$31,'[1]10'!$G$9:$K$10,'[1]10'!$G$14:$K$15,'[1]10'!$G$19:$K$20</definedName>
    <definedName name="P1_T11_Protect" hidden="1">'[1]11'!$C$6:$C$57,'[1]11'!$B$52:$B$57,'[1]11'!$F$54:$J$55,'[1]11'!$F$49:$J$50,'[1]11'!$F$44:$J$45,'[1]11'!$F$33:$J$34,'[1]11'!$F$28:$J$29,'[1]11'!$F$23:$J$24</definedName>
    <definedName name="P1_T16?item_ext?ЧЕЛ">'[1]16'!$H$22:$L$22,'[1]16'!$H$18:$L$18,'[1]16'!$H$20:$L$20,'[1]16'!$H$29:$L$29,'[1]16'!$H$11:$L$11,'[1]16'!$H$13:$L$13,'[1]16'!$H$27:$L$27,'[1]16'!$H$31:$L$31</definedName>
    <definedName name="P1_T16?unit?ТРУБ">'[1]16'!$H$8:$L$8,'[1]16'!$H$10:$L$10,'[1]16'!$H$12:$L$12,'[1]16'!$H$15:$L$15,'[1]16'!$H$17:$L$17,'[1]16'!$H$19:$L$19,'[1]16'!$H$21:$L$21,'[1]16'!$H$24:$L$24</definedName>
    <definedName name="P1_T16?unit?ЧЕЛ">'[1]16'!$H$22:$L$22,'[1]16'!$H$18:$L$18,'[1]16'!$H$20:$L$20,'[1]16'!$H$29:$L$29,'[1]16'!$H$11:$L$11,'[1]16'!$H$13:$L$13,'[1]16'!$H$27:$L$27,'[1]16'!$H$31:$L$31</definedName>
    <definedName name="P1_T17.1_Protect" hidden="1">'[1]17.1'!$D$13:$F$17,'[1]17.1'!$D$21:$F$22,'[1]17.1'!$D$24:$F$26,'[1]17.1'!$D$28:$F$32,'[1]17.1'!$B$15:$B$17,'[1]17.1'!$B$30:$B$32,'[1]17.1'!$D$5:$F$7</definedName>
    <definedName name="P1_T2_Protect" hidden="1">'[1]2'!$O$17:$P$18,'[1]2'!$D$6:$E$6,'[1]2'!$D$8:$E$8,'[1]2'!$D$10:$E$10,'[1]2'!$D$17:$E$18,'[1]2'!$G$6:$H$6,'[1]2'!$G$8:$H$8,'[1]2'!$F$5:$H$5,'[1]2'!$G$10:$H$10,'[1]2'!$G$17:$H$18</definedName>
    <definedName name="P1_T20_Protect" hidden="1">'[1]20'!$B$8:$B$16,'[1]20'!$B$20:$B$28,'[1]20'!$G$9:$K$10,'[1]20'!$G$12:$K$13,'[1]20'!$G$15:$K$16,'[1]20'!$G$21:$K$22,'[1]20'!$G$24:$K$25,'[1]20'!$G$27:$K$28</definedName>
    <definedName name="P1_T22?Data">'[1]22'!$G$6:$O$6,'[1]22'!$G$20:$O$22,'[1]22'!$G$8:$O$10,'[1]22'!$G$25:$O$25,'[1]22'!$C$6,'[1]22'!$C$8:$C$10,'[1]22'!$C$18,'[1]22'!$C$20:$C$22</definedName>
    <definedName name="P1_T25_Protect" hidden="1">'[1]25'!$Q:$DR,'[1]25'!$A$50:$P$306,'[1]25'!$B$7:$C$11,'[1]25'!$B$13:$C$17,'[1]25'!$B$19:$C$23,'[1]25'!$B$26:$C$34,'[1]25'!$H$9:$L$11,'[1]25'!$H$15:$L$17,'[1]25'!$H$21:$L$23</definedName>
    <definedName name="P1_T5_Protect" hidden="1">'[1]5'!$J$41:$M$49,'[1]5'!$E$52:$H$54,'[1]5'!$E$56:$H$64,'[1]5'!$E$67:$M$79,'[1]5'!$E$7:$H$9,'[1]5'!$E$11:$H$19,'[1]5'!$J$7:$J$9,'[1]5'!$J$11:$J$19,'[1]5'!$E$22:$H$24</definedName>
    <definedName name="P1_T6_Protect" hidden="1">'[2]Расчет зп'!$D$33:$H$34,'[2]Расчет зп'!$D$36:$H$37,'[2]Расчет зп'!$D$39:$H$40,'[2]Расчет зп'!$D$47:$H$47,'[2]Расчет зп'!$A$58:$L$506,'[2]Расчет зп'!$M:$EU,'[2]Расчет зп'!$D$43:$H$45,'[2]Расчет зп'!$D$16:$H$18,'[2]Расчет зп'!$D$51:$H$52</definedName>
    <definedName name="P1_T9_Protect" hidden="1">'[1]9'!$D$16:$H$16,'[1]9'!$D$17:$F$17,'[1]9'!$D$19:$H$19,'[1]9'!$D$20:$F$20,'[1]9'!$D$7:$E$7,'[1]9'!$D$8:$F$8,'[1]9'!$D$11:$H$13,'[1]9'!$A$22:$L$387,'[1]9'!$M:$CC</definedName>
    <definedName name="P2_T2_Protect" hidden="1">'[1]2'!$J$5:$L$5,'[1]2'!$K$6:$L$6,'[1]2'!$K$8:$L$8,'[1]2'!$K$10:$L$10,'[1]2'!$K$17:$L$18,'[1]2'!$N$5:$P$5,'[1]2'!$O$6:$P$6,'[1]2'!$O$8:$P$8,'[1]2'!$D$13:$E$14,'[1]2'!$G$13:$H$14</definedName>
    <definedName name="P2_T6_Protect" hidden="1">'[2]Расчет зп'!$D$54:$H$55,'[2]Расчет зп'!$D$57:$H$57,'[2]Расчет зп'!$D$7:$H$11,'[2]Расчет зп'!$D$13:$H$14,'[2]Расчет зп'!$D$21:$H$21,'[2]Расчет зп'!$D$24:$H$24,'[2]Расчет зп'!$D$27:$H$27,'[2]Расчет зп'!$B$32,'[2]Расчет зп'!$B$35,'[2]Расчет зп'!$D$30:$H$30</definedName>
    <definedName name="Sheet2?prefix?">"H"</definedName>
    <definedName name="T0.1?axis?C?ПЭ">'[1]0.1'!$H$7:$J$11,'[1]0.1'!$L$7:$N$11,'[1]0.1'!$D$7:$F$11</definedName>
    <definedName name="T0.1?axis?C?ПЭ?">'[1]0.1'!$H$5:$J$5,'[1]0.1'!$L$5:$N$5,'[1]0.1'!$D$5:$F$5</definedName>
    <definedName name="T0.1?axis?ПРД?БАЗ">'[1]0.1'!$L$7:$N$11,'[1]0.1'!$D$7:$F$11</definedName>
    <definedName name="T0.1?axis?ПФ?ПЛАН">'[1]0.1'!$L$7:$N$11,'[1]0.1'!$D$7:$F$11</definedName>
    <definedName name="T0.1?Data">'[1]0.1'!$H$7:$J$11,'[1]0.1'!$L$7:$N$11,'[1]0.1'!$D$7:$F$11</definedName>
    <definedName name="T0.1?Name" localSheetId="0">'[3]0.1'!#REF!</definedName>
    <definedName name="T0.1?Name">'[3]0.1'!#REF!</definedName>
    <definedName name="T0.1_Protect">'[1]0.1'!$L$5:$N$5,'[1]0.1'!$E$11:$F$11,'[1]0.1'!$D$5:$F$5,'[1]0.1'!$A$12:$O$564,'[1]0.1'!$P:$EM,'[1]0.1'!$H$5:$J$5</definedName>
    <definedName name="T0?axis?ПРД?БАЗ">'[1]0'!$K$7:$L$99,'[1]0'!$F$7:$G$99</definedName>
    <definedName name="T0?axis?ПРД?ПРЕД">'[1]0'!$M$7:$N$99,'[1]0'!$D$7:$E$99</definedName>
    <definedName name="T0?axis?ПФ?ПЛАН">'[1]0'!$K$7:$K$99,'[1]0'!$D$7:$D$99,'[1]0'!$M$7:$M$99,'[1]0'!$F$7:$F$99</definedName>
    <definedName name="T0?axis?ПФ?ФАКТ">'[1]0'!$L$7:$L$99,'[1]0'!$E$7:$E$99,'[1]0'!$N$7:$N$99,'[1]0'!$G$7:$G$99</definedName>
    <definedName name="T0?Data" localSheetId="1">'[1]0'!$D$8:$N$45,'[1]0'!$D$62:$N$62,'[1]0'!$D$64:$N$64,'[1]0'!$D$47:$N$53,P1_T0?Data</definedName>
    <definedName name="T0?Data" localSheetId="3">'[1]0'!$D$8:$N$45,'[1]0'!$D$62:$N$62,'[1]0'!$D$64:$N$64,'[1]0'!$D$47:$N$53,P1_T0?Data</definedName>
    <definedName name="T0?Data">'[1]0'!$D$8:$N$45,'[1]0'!$D$62:$N$62,'[1]0'!$D$64:$N$64,'[1]0'!$D$47:$N$53,P1_T0?Data</definedName>
    <definedName name="T0?L0.1" localSheetId="0">'[4]Отправлено Креневой'!#REF!</definedName>
    <definedName name="T0?L0.1">'[4]Отправлено Креневой'!#REF!</definedName>
    <definedName name="T0?L0.2" localSheetId="0">'[4]Отправлено Креневой'!#REF!</definedName>
    <definedName name="T0?L0.2">'[4]Отправлено Креневой'!#REF!</definedName>
    <definedName name="T0?L10" localSheetId="0">'[4]Отправлено Креневой'!#REF!</definedName>
    <definedName name="T0?L10">'[4]Отправлено Креневой'!#REF!</definedName>
    <definedName name="T0?L10.1" localSheetId="0">'[4]Отправлено Креневой'!#REF!</definedName>
    <definedName name="T0?L10.1">'[4]Отправлено Креневой'!#REF!</definedName>
    <definedName name="T0?L10.2" localSheetId="0">'[4]Отправлено Креневой'!#REF!</definedName>
    <definedName name="T0?L10.2">'[4]Отправлено Креневой'!#REF!</definedName>
    <definedName name="T0?L10.3" localSheetId="0">'[4]Отправлено Креневой'!#REF!</definedName>
    <definedName name="T0?L10.3">'[4]Отправлено Креневой'!#REF!</definedName>
    <definedName name="T0?L10.4" localSheetId="0">'[4]Отправлено Креневой'!#REF!</definedName>
    <definedName name="T0?L10.4">'[4]Отправлено Креневой'!#REF!</definedName>
    <definedName name="T0?L10.5" localSheetId="0">'[4]Отправлено Креневой'!#REF!</definedName>
    <definedName name="T0?L10.5">'[4]Отправлено Креневой'!#REF!</definedName>
    <definedName name="T0?L10.6" localSheetId="0">'[4]Отправлено Креневой'!#REF!</definedName>
    <definedName name="T0?L10.6">'[4]Отправлено Креневой'!#REF!</definedName>
    <definedName name="T0?L11" localSheetId="0">'[4]Отправлено Креневой'!#REF!</definedName>
    <definedName name="T0?L11">'[4]Отправлено Креневой'!#REF!</definedName>
    <definedName name="T0?L12" localSheetId="0">'[4]Отправлено Креневой'!#REF!</definedName>
    <definedName name="T0?L12">'[4]Отправлено Креневой'!#REF!</definedName>
    <definedName name="T0?L13" localSheetId="0">'[4]Отправлено Креневой'!#REF!</definedName>
    <definedName name="T0?L13">'[4]Отправлено Креневой'!#REF!</definedName>
    <definedName name="T0?L14" localSheetId="0">'[4]Отправлено Креневой'!#REF!</definedName>
    <definedName name="T0?L14">'[4]Отправлено Креневой'!#REF!</definedName>
    <definedName name="T0?L17" localSheetId="0">'[4]Отправлено Креневой'!#REF!</definedName>
    <definedName name="T0?L17">'[4]Отправлено Креневой'!#REF!</definedName>
    <definedName name="T0?L17.2.1" localSheetId="0">'[4]Отправлено Креневой'!#REF!</definedName>
    <definedName name="T0?L17.2.1">'[4]Отправлено Креневой'!#REF!</definedName>
    <definedName name="T0?L17.2.2" localSheetId="0">'[4]Отправлено Креневой'!#REF!</definedName>
    <definedName name="T0?L17.2.2">'[4]Отправлено Креневой'!#REF!</definedName>
    <definedName name="T0?L18" localSheetId="0">'[4]Отправлено Креневой'!#REF!</definedName>
    <definedName name="T0?L18">'[4]Отправлено Креневой'!#REF!</definedName>
    <definedName name="T0?L19" localSheetId="0">'[4]Отправлено Креневой'!#REF!</definedName>
    <definedName name="T0?L19">'[4]Отправлено Креневой'!#REF!</definedName>
    <definedName name="T0?L20" localSheetId="0">'[4]Отправлено Креневой'!#REF!</definedName>
    <definedName name="T0?L20">'[4]Отправлено Креневой'!#REF!</definedName>
    <definedName name="T0?L26" localSheetId="0">'[4]Отправлено Креневой'!#REF!</definedName>
    <definedName name="T0?L26">'[4]Отправлено Креневой'!#REF!</definedName>
    <definedName name="T0?L27" localSheetId="0">'[4]Отправлено Креневой'!#REF!</definedName>
    <definedName name="T0?L27">'[4]Отправлено Креневой'!#REF!</definedName>
    <definedName name="T0?L27.1" localSheetId="0">'[4]Отправлено Креневой'!#REF!</definedName>
    <definedName name="T0?L27.1">'[4]Отправлено Креневой'!#REF!</definedName>
    <definedName name="T0?L27.1.1" localSheetId="0">'[4]Отправлено Креневой'!#REF!</definedName>
    <definedName name="T0?L27.1.1">'[4]Отправлено Креневой'!#REF!</definedName>
    <definedName name="T0?L27.1.2" localSheetId="0">'[4]Отправлено Креневой'!#REF!</definedName>
    <definedName name="T0?L27.1.2">'[4]Отправлено Креневой'!#REF!</definedName>
    <definedName name="T0?L27.2" localSheetId="0">'[4]Отправлено Креневой'!#REF!</definedName>
    <definedName name="T0?L27.2">'[4]Отправлено Креневой'!#REF!</definedName>
    <definedName name="T0?L27.3" localSheetId="0">'[4]Отправлено Креневой'!#REF!</definedName>
    <definedName name="T0?L27.3">'[4]Отправлено Креневой'!#REF!</definedName>
    <definedName name="T0?L28.1" localSheetId="0">'[4]Отправлено Креневой'!#REF!</definedName>
    <definedName name="T0?L28.1">'[4]Отправлено Креневой'!#REF!</definedName>
    <definedName name="T0?L28.2" localSheetId="0">'[4]Отправлено Креневой'!#REF!</definedName>
    <definedName name="T0?L28.2">'[4]Отправлено Креневой'!#REF!</definedName>
    <definedName name="T0?L29.1" localSheetId="0">'[4]Отправлено Креневой'!#REF!</definedName>
    <definedName name="T0?L29.1">'[4]Отправлено Креневой'!#REF!</definedName>
    <definedName name="T0?L29.2" localSheetId="0">'[4]Отправлено Креневой'!#REF!</definedName>
    <definedName name="T0?L29.2">'[4]Отправлено Креневой'!#REF!</definedName>
    <definedName name="T0?L7" localSheetId="0">'[4]Отправлено Креневой'!#REF!</definedName>
    <definedName name="T0?L7">'[4]Отправлено Креневой'!#REF!</definedName>
    <definedName name="T0?L7.7" localSheetId="0">'[4]Отправлено Креневой'!#REF!</definedName>
    <definedName name="T0?L7.7">'[4]Отправлено Креневой'!#REF!</definedName>
    <definedName name="T0?L7.7.13" localSheetId="0">'[4]Отправлено Креневой'!#REF!</definedName>
    <definedName name="T0?L7.7.13">'[4]Отправлено Креневой'!#REF!</definedName>
    <definedName name="T0?L7.7.7" localSheetId="0">'[4]Отправлено Креневой'!#REF!</definedName>
    <definedName name="T0?L7.7.7">'[4]Отправлено Креневой'!#REF!</definedName>
    <definedName name="T0?L8" localSheetId="0">'[4]Отправлено Креневой'!#REF!</definedName>
    <definedName name="T0?L8">'[4]Отправлено Креневой'!#REF!</definedName>
    <definedName name="T0?L8.1" localSheetId="0">'[4]Отправлено Креневой'!#REF!</definedName>
    <definedName name="T0?L8.1">'[4]Отправлено Креневой'!#REF!</definedName>
    <definedName name="T0?L8.2" localSheetId="0">'[4]Отправлено Креневой'!#REF!</definedName>
    <definedName name="T0?L8.2">'[4]Отправлено Креневой'!#REF!</definedName>
    <definedName name="T0?L8.4" localSheetId="0">'[4]Отправлено Креневой'!#REF!</definedName>
    <definedName name="T0?L8.4">'[4]Отправлено Креневой'!#REF!</definedName>
    <definedName name="T0?L8.5" localSheetId="0">'[4]Отправлено Креневой'!#REF!</definedName>
    <definedName name="T0?L8.5">'[4]Отправлено Креневой'!#REF!</definedName>
    <definedName name="T0?L8.6" localSheetId="0">'[4]Отправлено Креневой'!#REF!</definedName>
    <definedName name="T0?L8.6">'[4]Отправлено Креневой'!#REF!</definedName>
    <definedName name="T0?L9" localSheetId="0">'[4]Отправлено Креневой'!#REF!</definedName>
    <definedName name="T0?L9">'[4]Отправлено Креневой'!#REF!</definedName>
    <definedName name="T0?L9.4" localSheetId="0">'[4]Отправлено Креневой'!#REF!</definedName>
    <definedName name="T0?L9.4">'[4]Отправлено Креневой'!#REF!</definedName>
    <definedName name="T0?Name" localSheetId="0">'[4]Отправлено Креневой'!#REF!</definedName>
    <definedName name="T0?Name">'[4]Отправлено Креневой'!#REF!</definedName>
    <definedName name="T0?Title" localSheetId="0">'[4]Отправлено Креневой'!#REF!</definedName>
    <definedName name="T0?Title">'[4]Отправлено Креневой'!#REF!</definedName>
    <definedName name="T0?unit?ПРЦ">'[1]0'!$D$93:$J$94,'[1]0'!$D$98:$J$99,'[1]0'!$K$7:$N$99,'[1]0'!$D$76:$J$76</definedName>
    <definedName name="T0?unit?РУБ.МВТ.МЕС" localSheetId="0">'[4]Отправлено Креневой'!#REF!</definedName>
    <definedName name="T0?unit?РУБ.МВТ.МЕС">'[4]Отправлено Креневой'!#REF!</definedName>
    <definedName name="T0?unit?РУБ.ТКВТЧ" localSheetId="0">'[4]Отправлено Креневой'!#REF!</definedName>
    <definedName name="T0?unit?РУБ.ТКВТЧ">'[4]Отправлено Креневой'!#REF!</definedName>
    <definedName name="T0?unit?ТРУБ" localSheetId="1">'[1]0'!$D$57:$J$58,P1_T0?unit?ТРУБ</definedName>
    <definedName name="T0?unit?ТРУБ" localSheetId="3">'[1]0'!$D$57:$J$58,P1_T0?unit?ТРУБ</definedName>
    <definedName name="T0?unit?ТРУБ">'[1]0'!$D$57:$J$58,P1_T0?unit?ТРУБ</definedName>
    <definedName name="T0_Protect" localSheetId="1">'[1]0'!$D$80:$J$90,'[1]0'!$D$93:$J$94,'[1]0'!$D$98:$J$99,'[1]0'!$A$100:$N$298,'[1]0'!$O:$GX,'[1]0'!$D$16:$J$16,P1_T0_Protect</definedName>
    <definedName name="T0_Protect" localSheetId="3">'[1]0'!$D$80:$J$90,'[1]0'!$D$93:$J$94,'[1]0'!$D$98:$J$99,'[1]0'!$A$100:$N$298,'[1]0'!$O:$GX,'[1]0'!$D$16:$J$16,P1_T0_Protect</definedName>
    <definedName name="T0_Protect">'[1]0'!$D$80:$J$90,'[1]0'!$D$93:$J$94,'[1]0'!$D$98:$J$99,'[1]0'!$A$100:$N$298,'[1]0'!$O:$GX,'[1]0'!$D$16:$J$16,P1_T0_Protect</definedName>
    <definedName name="T1?axis?ПРД?БАЗ">'[1]1'!$I$6:$J$23,'[1]1'!$F$6:$G$23</definedName>
    <definedName name="T1?axis?ПРД?ПРЕД">'[1]1'!$K$6:$L$23,'[1]1'!$D$6:$E$23</definedName>
    <definedName name="T1?axis?ПФ?ПЛАН">'[1]1'!$I$6:$I$23,'[1]1'!$D$6:$D$23,'[1]1'!$K$6:$K$23,'[1]1'!$F$6:$F$23</definedName>
    <definedName name="T1?axis?ПФ?ФАКТ">'[1]1'!$J$6:$J$23,'[1]1'!$E$6:$E$23,'[1]1'!$L$6:$L$23,'[1]1'!$G$6:$G$23</definedName>
    <definedName name="T1?Data">'[1]1'!$D$14:$H$18,'[1]1'!$D$20:$H$23,'[1]1'!$I$6:$L$12,'[1]1'!$I$14:$L$18,'[1]1'!$I$20:$L$23,'[1]1'!$D$6:$H$12</definedName>
    <definedName name="T1_Protect">'[1]1'!$D$20:$H$22,'[1]1'!$D$6:$H$12,'[1]1'!$A$24:$L$961,'[1]1'!$M:$DL,'[1]1'!$D$14:$H$18</definedName>
    <definedName name="T10?axis?ПРД?БАЗ">'[1]10'!$L$6:$M$33,'[1]10'!$I$6:$J$33</definedName>
    <definedName name="T10?axis?ПРД?ПРЕД">'[1]10'!$N$6:$O$33,'[1]10'!$G$6:$H$33</definedName>
    <definedName name="T10?axis?ПФ?ПЛАН">'[1]10'!$L$6:$L$33,'[1]10'!$G$6:$G$33,'[1]10'!$N$6:$N$33,'[1]10'!$I$6:$I$33</definedName>
    <definedName name="T10?axis?ПФ?ФАКТ">'[1]10'!$M$6:$M$33,'[1]10'!$H$6:$H$33,'[1]10'!$O$6:$O$33,'[1]10'!$J$6:$J$33</definedName>
    <definedName name="T10_Protect" localSheetId="1">'[1]10'!$G$24:$K$25,'[1]10'!$G$29:$K$30,'[1]10'!$A$34:$O$902,'[1]10'!$P:$DG,'[1]10'!$C$9:$C$10,P1_T10_Protect</definedName>
    <definedName name="T10_Protect" localSheetId="3">'[1]10'!$G$24:$K$25,'[1]10'!$G$29:$K$30,'[1]10'!$A$34:$O$902,'[1]10'!$P:$DG,'[1]10'!$C$9:$C$10,P1_T10_Protect</definedName>
    <definedName name="T10_Protect">'[1]10'!$G$24:$K$25,'[1]10'!$G$29:$K$30,'[1]10'!$A$34:$O$902,'[1]10'!$P:$DG,'[1]10'!$C$9:$C$10,P1_T10_Protect</definedName>
    <definedName name="T11?axis?R?ВРАС">#REF!</definedName>
    <definedName name="T11?axis?R?ВРАС?">#REF!</definedName>
    <definedName name="T11?axis?R?ДОГОВОР">#REF!</definedName>
    <definedName name="T11?axis?R?ДОГОВОР?" localSheetId="0">'[6]Услуги непроиз-го хар-ра'!#REF!</definedName>
    <definedName name="T11?axis?R?ДОГОВОР?">'[6]Услуги непроиз-го хар-ра'!#REF!</definedName>
    <definedName name="T11?axis?ПРД?БАЗ">'[1]11'!$K$6:$L$58,'[1]11'!$H$6:$I$58</definedName>
    <definedName name="T11?axis?ПРД?ПРЕД">'[1]11'!$M$6:$N$58,'[1]11'!$F$6:$G$58</definedName>
    <definedName name="T11?axis?ПРД?РЕГ" localSheetId="0">#REF!</definedName>
    <definedName name="T11?axis?ПРД?РЕГ">#REF!</definedName>
    <definedName name="T11?axis?ПФ?NA" localSheetId="0">#REF!</definedName>
    <definedName name="T11?axis?ПФ?NA">#REF!</definedName>
    <definedName name="T11?axis?ПФ?ПЛАН">'[1]11'!$K$6:$K$58,'[1]11'!$F$6:$F$58,'[1]11'!$M$6:$M$58,'[1]11'!$H$6:$H$58</definedName>
    <definedName name="T11?axis?ПФ?ФАКТ">'[1]11'!$L$6:$L$58,'[1]11'!$G$6:$G$58,'[1]11'!$N$6:$N$58,'[1]11'!$I$6:$I$58</definedName>
    <definedName name="T11?Data">'[1]11'!$F$58:$N$58,'[1]11'!$F$6:$N$56</definedName>
    <definedName name="T11?item_ext?РОСТ" localSheetId="0">'[6]Услуги непроиз-го хар-ра'!#REF!</definedName>
    <definedName name="T11?item_ext?РОСТ">'[6]Услуги непроиз-го хар-ра'!#REF!</definedName>
    <definedName name="T11?L1">#REF!</definedName>
    <definedName name="T11?L1.1" localSheetId="0">'[6]Услуги непроиз-го хар-ра'!#REF!</definedName>
    <definedName name="T11?L1.1">'[6]Услуги непроиз-го хар-ра'!#REF!</definedName>
    <definedName name="T11?Name" localSheetId="0">'[1]11'!#REF!</definedName>
    <definedName name="T11?Name">'[1]11'!#REF!</definedName>
    <definedName name="T11?Table">#REF!</definedName>
    <definedName name="T11?Title" localSheetId="0">'[6]Услуги непроиз-го хар-ра'!#REF!</definedName>
    <definedName name="T11?Title">'[6]Услуги непроиз-го хар-ра'!#REF!</definedName>
    <definedName name="T11?unit?ПРЦ" localSheetId="0">'[6]Услуги непроиз-го хар-ра'!#REF!</definedName>
    <definedName name="T11?unit?ПРЦ">'[6]Услуги непроиз-го хар-ра'!#REF!</definedName>
    <definedName name="T11?unit?ТРУБ">#REF!</definedName>
    <definedName name="T11_ADD_1" localSheetId="0">'[6]Услуги непроиз-го хар-ра'!#REF!</definedName>
    <definedName name="T11_ADD_1">'[6]Услуги непроиз-го хар-ра'!#REF!</definedName>
    <definedName name="T11_Protect" localSheetId="1">'[1]11'!$F$18:$J$19,'[1]11'!$F$13:$J$14,'[1]11'!$F$8:$J$9,'[1]11'!$A$59:$N$172,'[1]11'!$O:$BM,'[1]11'!$F$39:$J$40,P1_T11_Protect</definedName>
    <definedName name="T11_Protect" localSheetId="3">'[1]11'!$F$18:$J$19,'[1]11'!$F$13:$J$14,'[1]11'!$F$8:$J$9,'[1]11'!$A$59:$N$172,'[1]11'!$O:$BM,'[1]11'!$F$39:$J$40,P1_T11_Protect</definedName>
    <definedName name="T11_Protect">'[1]11'!$F$18:$J$19,'[1]11'!$F$13:$J$14,'[1]11'!$F$8:$J$9,'[1]11'!$A$59:$N$172,'[1]11'!$O:$BM,'[1]11'!$F$39:$J$40,P1_T11_Protect</definedName>
    <definedName name="T12?axis?ПРД?БАЗ">'[1]12'!$J$6:$K$20,'[1]12'!$G$6:$H$20</definedName>
    <definedName name="T12?axis?ПРД?ПРЕД">'[1]12'!$L$6:$M$20,'[1]12'!$E$6:$F$20</definedName>
    <definedName name="T12?axis?ПФ?ПЛАН">'[1]12'!$J$6:$J$20,'[1]12'!$E$6:$E$20,'[1]12'!$L$6:$L$20,'[1]12'!$G$6:$G$20</definedName>
    <definedName name="T12?axis?ПФ?ФАКТ">'[1]12'!$K$6:$K$20,'[1]12'!$F$6:$F$20,'[1]12'!$M$6:$M$20,'[1]12'!$H$6:$H$20</definedName>
    <definedName name="T12?Data">'[1]12'!$B$15,'[1]12'!$E$13:$M$18,'[1]12'!$E$20:$M$20,'[1]12'!$B$13,'[1]12'!$B$17,'[1]12'!$E$6:$M$11</definedName>
    <definedName name="T12?L3.1.x">'[1]12'!$E$16:$M$16,'[1]12'!$E$18:$M$18,'[1]12'!$E$14:$M$14</definedName>
    <definedName name="T12?L3.x">'[1]12'!$E$15:$M$15,'[1]12'!$E$17:$M$17,'[1]12'!$E$13:$M$13</definedName>
    <definedName name="T12?Name" localSheetId="0">'[1]12'!#REF!</definedName>
    <definedName name="T12?Name">'[1]12'!#REF!</definedName>
    <definedName name="T12?unit?ГА">'[1]12'!$E$16:$I$16,'[1]12'!$E$11:$I$11,'[1]12'!$E$14:$I$14,'[1]12'!$E$18:$I$18,'[1]12'!$E$7:$I$7</definedName>
    <definedName name="T12?unit?ТРУБ">'[1]12'!$E$15:$I$15,'[1]12'!$E$6:$I$6,'[1]12'!$E$13:$I$13,'[1]12'!$E$17:$I$17,'[1]12'!$E$20:$I$20,'[1]12'!$E$8:$I$10</definedName>
    <definedName name="T12_Protect">'[1]12'!$B$13:$B$18,'[1]12'!$E$13:$I$18,'[1]12'!$A$21:$M$416,'[1]12'!$N:$ER,'[1]12'!$E$6:$I$9</definedName>
    <definedName name="T13?axis?ПРД?БАЗ">'[1]13'!$I$6:$J$13,'[1]13'!$F$6:$G$13</definedName>
    <definedName name="T13?axis?ПРД?ПРЕД">'[1]13'!$D$6:$E$13,'[1]13'!$K$6:$L$13</definedName>
    <definedName name="T13?axis?ПФ?ПЛАН">'[1]13'!$K$6:$K$13,'[1]13'!$F$6:$F$13,'[1]13'!$D$6:$D$13,'[1]13'!$I$6:$I$13</definedName>
    <definedName name="T13?axis?ПФ?ФАКТ">'[1]13'!$L$6:$L$13,'[1]13'!$G$6:$G$13,'[1]13'!$E$6:$E$13,'[1]13'!$J$6:$J$13</definedName>
    <definedName name="T13?Name" localSheetId="0">'[1]13'!#REF!</definedName>
    <definedName name="T13?Name">'[1]13'!#REF!</definedName>
    <definedName name="T13?unit?РУБ.ТМКБ">'[1]13'!$D$12:$H$12,'[1]13'!$D$9:$H$9</definedName>
    <definedName name="T13?unit?ТМКБ">'[1]13'!$D$11:$H$11,'[1]13'!$D$8:$H$8</definedName>
    <definedName name="T13?unit?ТРУБ">'[1]13'!$D$10:$H$10,'[1]13'!$D$13:$H$13,'[1]13'!$D$6:$H$7</definedName>
    <definedName name="T13_Protect">'[1]13'!$D$8:$H$9,'[1]13'!$A$14:$L$483,'[1]13'!$M:$CX,'[1]13'!$D$11:$H$12</definedName>
    <definedName name="T14?axis?ПРД?БАЗ">'[1]14'!$J$6:$K$20,'[1]14'!$G$6:$H$20</definedName>
    <definedName name="T14?axis?ПРД?ПРЕД">'[1]14'!$L$6:$M$20,'[1]14'!$E$6:$F$20</definedName>
    <definedName name="T14?axis?ПФ?ПЛАН">'[1]14'!$G$6:$G$20,'[1]14'!$J$6:$J$20,'[1]14'!$L$6:$L$20,'[1]14'!$E$6:$E$20</definedName>
    <definedName name="T14?axis?ПФ?ФАКТ">'[1]14'!$H$6:$H$20,'[1]14'!$K$6:$K$20,'[1]14'!$M$6:$M$20,'[1]14'!$F$6:$F$20</definedName>
    <definedName name="T14?Data">'[1]14'!$E$20:$M$20,'[1]14'!$E$7:$M$18</definedName>
    <definedName name="T14?L1">'[1]14'!$E$13:$M$13,'[1]14'!$E$10:$M$10,'[1]14'!$E$16:$M$16,'[1]14'!$E$7:$M$7</definedName>
    <definedName name="T14?L1.1">'[1]14'!$E$14:$M$14,'[1]14'!$E$11:$M$11,'[1]14'!$E$17:$M$17,'[1]14'!$E$8:$M$8</definedName>
    <definedName name="T14?L1.2">'[1]14'!$E$15:$M$15,'[1]14'!$E$12:$M$12,'[1]14'!$E$18:$M$18,'[1]14'!$E$9:$M$9</definedName>
    <definedName name="T14?unit?ПРЦ">'[1]14'!$E$15:$I$15,'[1]14'!$E$9:$I$9,'[1]14'!$E$18:$I$18,'[1]14'!$J$6:$M$20,'[1]14'!$E$12:$I$12</definedName>
    <definedName name="T14?unit?ТРУБ">'[1]14'!$E$13:$I$14,'[1]14'!$E$7:$I$8,'[1]14'!$E$16:$I$17,'[1]14'!$E$20:$I$20,'[1]14'!$E$10:$I$11</definedName>
    <definedName name="T14_Protect">'[1]14'!$E$8:$I$9,'[1]14'!$E$11:$I$12,'[1]14'!$E$14:$I$15,'[1]14'!$E$17:$I$18,'[1]14'!$B$7:$B$19,'[1]14'!$A$21:$M$495,'[1]14'!$N:$DI,'[1]14'!$E$7</definedName>
    <definedName name="T15?axis?ПРД?БАЗ">'[1]15'!$I$6:$J$11,'[1]15'!$F$6:$G$11</definedName>
    <definedName name="T15?axis?ПРД?ПРЕД">'[1]15'!$K$6:$L$11,'[1]15'!$D$6:$E$11</definedName>
    <definedName name="T15?axis?ПФ?ПЛАН">'[1]15'!$I$6:$I$11,'[1]15'!$D$6:$D$11,'[1]15'!$K$6:$K$11,'[1]15'!$F$6:$F$11</definedName>
    <definedName name="T15?axis?ПФ?ФАКТ">'[1]15'!$J$6:$J$11,'[1]15'!$E$6:$E$11,'[1]15'!$L$6:$L$11,'[1]15'!$G$6:$G$11</definedName>
    <definedName name="T15_Protect">'[1]15'!$A$12:$L$318,'[1]15'!$M:$DE,'[1]15'!$D$6:$H$10</definedName>
    <definedName name="T16?axis?ПРД?БАЗ">'[1]16'!$M$6:$N$35,'[1]16'!$J$6:$K$35</definedName>
    <definedName name="T16?axis?ПРД?ПРЕД">'[1]16'!$O$6:$P$35,'[1]16'!$H$6:$I$35</definedName>
    <definedName name="T16?axis?ПФ?ПЛАН">'[1]16'!$M$6:$M$35,'[1]16'!$H$6:$H$35,'[1]16'!$O$6:$O$35,'[1]16'!$J$6:$J$35</definedName>
    <definedName name="T16?axis?ПФ?ФАКТ">'[1]16'!$N$6:$N$35,'[1]16'!$I$6:$I$35,'[1]16'!$P$6:$P$35,'[1]16'!$K$6:$K$35</definedName>
    <definedName name="T16?Data">'[1]16'!$H$35:$P$35,'[1]16'!$H$6:$P$31</definedName>
    <definedName name="T16?item_ext?ЧЕЛ" localSheetId="1">'[1]16'!$H$9:$L$9,P1_T16?item_ext?ЧЕЛ</definedName>
    <definedName name="T16?item_ext?ЧЕЛ" localSheetId="3">'[1]16'!$H$9:$L$9,P1_T16?item_ext?ЧЕЛ</definedName>
    <definedName name="T16?item_ext?ЧЕЛ">'[1]16'!$H$9:$L$9,P1_T16?item_ext?ЧЕЛ</definedName>
    <definedName name="T16?unit?ТРУБ" localSheetId="1">'[1]16'!$H$26:$L$26,'[1]16'!$H$28:$L$28,'[1]16'!$H$30:$L$30,'[1]16'!$H$35:$L$35,'[1]16'!$H$6:$L$6,P1_T16?unit?ТРУБ</definedName>
    <definedName name="T16?unit?ТРУБ" localSheetId="3">'[1]16'!$H$26:$L$26,'[1]16'!$H$28:$L$28,'[1]16'!$H$30:$L$30,'[1]16'!$H$35:$L$35,'[1]16'!$H$6:$L$6,P1_T16?unit?ТРУБ</definedName>
    <definedName name="T16?unit?ТРУБ">'[1]16'!$H$26:$L$26,'[1]16'!$H$28:$L$28,'[1]16'!$H$30:$L$30,'[1]16'!$H$35:$L$35,'[1]16'!$H$6:$L$6,P1_T16?unit?ТРУБ</definedName>
    <definedName name="T16?unit?ЧЕЛ" localSheetId="1">'[1]16'!$H$9:$L$9,P1_T16?unit?ЧЕЛ</definedName>
    <definedName name="T16?unit?ЧЕЛ" localSheetId="3">'[1]16'!$H$9:$L$9,P1_T16?unit?ЧЕЛ</definedName>
    <definedName name="T16?unit?ЧЕЛ">'[1]16'!$H$9:$L$9,P1_T16?unit?ЧЕЛ</definedName>
    <definedName name="T16_Protect">'[1]16'!$B$6:$C$33,'[1]16'!$H$8:$L$13,'[1]16'!$H$17:$L$22,'[1]16'!$H$26:$L$31,'[1]16'!$A$36:$P$300,'[1]16'!$Q:$CH</definedName>
    <definedName name="T17.1?axis?C?НП">'[1]17.1'!$D$6:$F$19,'[1]17.1'!$D$21:$F$34</definedName>
    <definedName name="T17.1?axis?R?ВРАС">'[1]17.1'!$D$30:$H$32,'[1]17.1'!$D$15:$H$17</definedName>
    <definedName name="T17.1?axis?R?ВРАС?">'[1]17.1'!$B$30:$B$32,'[1]17.1'!$B$15:$B$17</definedName>
    <definedName name="T17.1?Data">'[1]17.1'!$D$21:$F$34,'[1]17.1'!$H$6:$H$8,'[1]17.1'!$H$10,'[1]17.1'!$H$12,'[1]17.1'!$H$14:$H$19,'[1]17.1'!$H$21:$H$23,'[1]17.1'!$H$25,'[1]17.1'!$H$27,'[1]17.1'!$H$29:$H$34,'[1]17.1'!$D$5:$F$19</definedName>
    <definedName name="T17.1?item_ext?ВСЕГО">'[1]17.1'!$H$6:$H$19,'[1]17.1'!$H$21:$H$34</definedName>
    <definedName name="T17.1?L1">'[1]17.1'!$A$6:$H$6,'[1]17.1'!$A$21:$H$21</definedName>
    <definedName name="T17.1?L2">'[1]17.1'!$A$7:$H$7,'[1]17.1'!$A$22:$H$22</definedName>
    <definedName name="T17.1?L3">'[1]17.1'!$A$8:$H$8,'[1]17.1'!$A$23:$H$23</definedName>
    <definedName name="T17.1?L3.1">'[1]17.1'!$A$9:$H$9,'[1]17.1'!$A$24:$H$24</definedName>
    <definedName name="T17.1?L4">'[1]17.1'!$A$10:$H$10,'[1]17.1'!$A$25:$H$25</definedName>
    <definedName name="T17.1?L4.1">'[1]17.1'!$A$11:$H$11,'[1]17.1'!$A$26:$H$26</definedName>
    <definedName name="T17.1?L5">'[1]17.1'!$A$12:$H$12,'[1]17.1'!$A$27:$H$27</definedName>
    <definedName name="T17.1?L5.1">'[1]17.1'!$A$13:$H$13,'[1]17.1'!$A$28:$H$28</definedName>
    <definedName name="T17.1?L6">'[1]17.1'!$A$14:$H$14,'[1]17.1'!$A$29:$H$29</definedName>
    <definedName name="T17.1?L7">'[1]17.1'!$D$30:$H$32,'[1]17.1'!$D$15:$H$17</definedName>
    <definedName name="T17.1?L8">'[1]17.1'!$A$19:$H$19,'[1]17.1'!$A$34:$H$34</definedName>
    <definedName name="T17.1?unit?РУБ">'[1]17.1'!$D$9:$H$9,'[1]17.1'!$D$11:$H$11,'[1]17.1'!$D$13:$H$13,'[1]17.1'!$D$24:$H$24,'[1]17.1'!$D$26:$H$26,'[1]17.1'!$D$28:$H$28</definedName>
    <definedName name="T17.1?unit?ТРУБ">'[1]17.1'!$D$8:$H$8,'[1]17.1'!$D$10:$H$10,'[1]17.1'!$D$12:$H$12,'[1]17.1'!$D$14:$H$19,'[1]17.1'!$D$23:$H$23,'[1]17.1'!$D$25:$H$25,'[1]17.1'!$D$27:$H$27,'[1]17.1'!$D$29:$H$34</definedName>
    <definedName name="T17.1?unit?ЧДН">'[1]17.1'!$D$7:$H$7,'[1]17.1'!$D$22:$H$22</definedName>
    <definedName name="T17.1?unit?ЧЕЛ">'[1]17.1'!$D$21:$H$21,'[1]17.1'!$D$6:$H$6</definedName>
    <definedName name="T17.1_Protect" localSheetId="1">'[1]17.1'!$A$35:$H$541,'[1]17.1'!$I:$EC,'[1]17.1'!$D$9:$F$11,P1_T17.1_Protect</definedName>
    <definedName name="T17.1_Protect" localSheetId="3">'[1]17.1'!$A$35:$H$541,'[1]17.1'!$I:$EC,'[1]17.1'!$D$9:$F$11,P1_T17.1_Protect</definedName>
    <definedName name="T17.1_Protect">'[1]17.1'!$A$35:$H$541,'[1]17.1'!$I:$EC,'[1]17.1'!$D$9:$F$11,P1_T17.1_Protect</definedName>
    <definedName name="T17?axis?ПРД?БАЗ">'[1]17'!$I$6:$J$17,'[1]17'!$F$6:$G$17</definedName>
    <definedName name="T17?axis?ПРД?ПРЕД">'[1]17'!$K$6:$L$17,'[1]17'!$D$6:$E$17</definedName>
    <definedName name="T17?axis?ПФ?ПЛАН">'[1]17'!$I$6:$I$17,'[1]17'!$D$6:$D$17,'[1]17'!$K$6:$K$17,'[1]17'!$F$6:$F$17</definedName>
    <definedName name="T17?axis?ПФ?ФАКТ">'[1]17'!$J$6:$J$17,'[1]17'!$E$6:$E$17,'[1]17'!$L$6:$L$17,'[1]17'!$G$6:$G$17</definedName>
    <definedName name="T17?Data">'[1]17'!$D$17:$L$17,'[1]17'!$D$6:$L$15</definedName>
    <definedName name="T17_1_Protect">'[1]17.1'!$D$9:$F$11,'[1]17.1'!$D$13:$F$17,'[1]17.1'!$D$21:$F$22,'[1]17.1'!$D$24:$F$26,'[1]17.1'!$D$28:$F$32,'[1]17.1'!$B$15:$B$17,'[1]17.1'!$B$30:$B$32,'[1]17.1'!$D$5:$F$7</definedName>
    <definedName name="T17_Protect">'[1]17'!$D$6:$H$15,'[1]17'!$A$18:$L$157,'[1]17'!$M:$CJ,'[1]17'!$B$12:$B$15</definedName>
    <definedName name="T18?axis?ПРД?БАЗ">'[1]18'!$L$6:$M$43,'[1]18'!$I$6:$J$43</definedName>
    <definedName name="T18?axis?ПРД?ПРЕД">'[1]18'!$N$6:$O$43,'[1]18'!$G$6:$H$43</definedName>
    <definedName name="T18?axis?ПФ?ПЛАН">'[1]18'!$L$6:$L$43,'[1]18'!$G$6:$G$43,'[1]18'!$N$6:$N$43,'[1]18'!$I$6:$I$43</definedName>
    <definedName name="T18?axis?ПФ?ФАКТ">'[1]18'!$M$6:$M$43,'[1]18'!$H$6:$H$43,'[1]18'!$O$6:$O$43,'[1]18'!$J$6:$J$43</definedName>
    <definedName name="T18?Data">'[1]18'!$G$43:$O$43,'[1]18'!$G$6:$O$40</definedName>
    <definedName name="T18_Protect">'[1]18'!$B$6:$C$42,'[1]18'!$G$8:$K$10,'[1]18'!$G$20:$K$22,'[1]18'!$G$26:$K$28,'[1]18'!$G$32:$K$34,'[1]18'!$G$38:$K$40,'[1]18'!$A$44:$O$388,'[1]18'!$P:$CE,'[1]18'!$G$14:$K$16</definedName>
    <definedName name="T19?axis?ПРД?БАЗ">'[1]19'!$L$6:$M$26,'[1]19'!$I$6:$J$26</definedName>
    <definedName name="T19?axis?ПРД?ПРЕД">'[1]19'!$N$6:$O$26,'[1]19'!$G$6:$H$26</definedName>
    <definedName name="T19?axis?ПФ?ПЛАН">'[1]19'!$L$6:$L$26,'[1]19'!$G$6:$G$26,'[1]19'!$N$6:$N$26,'[1]19'!$I$6:$I$26</definedName>
    <definedName name="T19?axis?ПФ?ФАКТ">'[1]19'!$M$6:$M$26,'[1]19'!$H$6:$H$26,'[1]19'!$O$6:$O$26,'[1]19'!$J$6:$J$26</definedName>
    <definedName name="T19?L1.x">'[1]19'!$G$20:$O$22,'[1]19'!$G$8:$O$10</definedName>
    <definedName name="T19_Protect">'[1]19'!$G$8:$K$10,'[1]19'!$G$14:$K$16,'[1]19'!$G$20:$K$22,'[1]19'!$A$27:$O$1111,'[1]19'!$P:$CZ,'[1]19'!$B$6:$C$24</definedName>
    <definedName name="T2?axis?C?ПЭ">'[1]2'!$J$6:$L$20,'[1]2'!$N$6:$P$20,'[1]2'!$F$6:$H$20</definedName>
    <definedName name="T2?axis?C?ПЭ?">'[1]2'!$J$5:$L$5,'[1]2'!$N$5:$P$5,'[1]2'!$F$5:$H$5</definedName>
    <definedName name="T2?axis?ПРД?БАЗ">'[1]2'!$F$6:$M$20,'[1]2'!$R$6:$S$20</definedName>
    <definedName name="T2?axis?ПРД?ПРЕД">'[1]2'!$D$6:$E$20,'[1]2'!$T$6:$U$20</definedName>
    <definedName name="T2?axis?ПФ?ПЛАН">'[1]2'!$T$6:$T$20,'[1]2'!$D$6:$D$20,'[1]2'!$F$6:$I$20,'[1]2'!$R$6:$R$20</definedName>
    <definedName name="T2?axis?ПФ?ФАКТ">'[1]2'!$U$6:$U$20,'[1]2'!$E$6:$E$20,'[1]2'!$J$6:$M$20,'[1]2'!$S$6:$S$20</definedName>
    <definedName name="T2?Data">'[1]2'!$J$6:$L$20,'[1]2'!$N$6:$P$20,'[1]2'!$R$6:$U$20,'[1]2'!$D$6:$H$20</definedName>
    <definedName name="T2?Name" localSheetId="0">'[3]2'!#REF!</definedName>
    <definedName name="T2?Name">'[3]2'!#REF!</definedName>
    <definedName name="T2?unit?МКВТЧ">'[1]2'!$D$6:$Q$8,'[1]2'!$D$12:$Q$14,'[1]2'!$D$16:$Q$16,'[1]2'!$D$10:$Q$10</definedName>
    <definedName name="T2?unit?ПРЦ">'[1]2'!$R$6:$U$20,'[1]2'!$D$9:$Q$9,'[1]2'!$D$19:$Q$19,'[1]2'!$D$15:$Q$15</definedName>
    <definedName name="T2?unit?ТГКАЛ">'[1]2'!$D$20:$Q$20,'[1]2'!$D$17:$Q$18</definedName>
    <definedName name="T2_Protect" localSheetId="1">'[1]2'!$K$13:$L$14,'[1]2'!$O$13:$P$14,'[1]2'!$A$21:$U$234,'[1]2'!$V:$DF,'[1]2'!$O$10:$P$10,P1_T2_Protect,P2_T2_Protect</definedName>
    <definedName name="T2_Protect" localSheetId="3">'[1]2'!$K$13:$L$14,'[1]2'!$O$13:$P$14,'[1]2'!$A$21:$U$234,'[1]2'!$V:$DF,'[1]2'!$O$10:$P$10,P1_T2_Protect,P2_T2_Protect</definedName>
    <definedName name="T2_Protect">'[1]2'!$K$13:$L$14,'[1]2'!$O$13:$P$14,'[1]2'!$A$21:$U$234,'[1]2'!$V:$DF,'[1]2'!$O$10:$P$10,P1_T2_Protect,P2_T2_Protect</definedName>
    <definedName name="T20?axis?R?ДОГОВОР">'[1]20'!$G$7:$O$17,'[1]20'!$G$19:$O$29</definedName>
    <definedName name="T20?axis?R?ДОГОВОР?">'[1]20'!$D$7:$D$17,'[1]20'!$D$19:$D$29</definedName>
    <definedName name="T20?axis?ПРД?БАЗ">'[1]20'!$L$6:$M$30,'[1]20'!$I$6:$J$30</definedName>
    <definedName name="T20?axis?ПРД?ПРЕД">'[1]20'!$G$6:$H$30,'[1]20'!$N$6:$O$30</definedName>
    <definedName name="T20?axis?ПФ?ПЛАН">'[1]20'!$L$6:$L$30,'[1]20'!$G$6:$G$30,'[1]20'!$N$6:$N$30,'[1]20'!$I$6:$I$30</definedName>
    <definedName name="T20?axis?ПФ?ФАКТ">'[1]20'!$M$6:$M$30,'[1]20'!$H$6:$H$30,'[1]20'!$O$6:$O$30,'[1]20'!$J$6:$J$30</definedName>
    <definedName name="T20?Data">'[1]20'!$G$8:$O$16,'[1]20'!$G$18:$O$18,'[1]20'!$G$20:$O$28,'[1]20'!$G$30:$O$30,'[1]20'!$G$6:$O$6</definedName>
    <definedName name="T20?L1.1">'[1]20'!$G$11:$O$11,'[1]20'!$G$14:$O$14,'[1]20'!$G$8:$O$8</definedName>
    <definedName name="T20?L1.2">'[1]20'!$G$12:$O$12,'[1]20'!$G$15:$O$15,'[1]20'!$G$9:$O$9</definedName>
    <definedName name="T20?L1.3">'[1]20'!$G$13:$O$13,'[1]20'!$G$16:$O$16,'[1]20'!$G$10:$O$10</definedName>
    <definedName name="T20?L2.1">'[1]20'!$G$23:$O$23,'[1]20'!$G$26:$O$26,'[1]20'!$G$20:$O$20</definedName>
    <definedName name="T20?L2.2">'[1]20'!$G$24:$O$24,'[1]20'!$G$27:$O$27,'[1]20'!$G$21:$O$21</definedName>
    <definedName name="T20?L2.3">'[1]20'!$G$25:$O$25,'[1]20'!$G$28:$O$28,'[1]20'!$G$22:$O$22</definedName>
    <definedName name="T20_Protect" localSheetId="1">'[1]20'!$A$31:$O$205,'[1]20'!$P:$DA,'[1]20'!$F$11,P1_T20_Protect</definedName>
    <definedName name="T20_Protect" localSheetId="3">'[1]20'!$A$31:$O$205,'[1]20'!$P:$DA,'[1]20'!$F$11,P1_T20_Protect</definedName>
    <definedName name="T20_Protect">'[1]20'!$A$31:$O$205,'[1]20'!$P:$DA,'[1]20'!$F$11,P1_T20_Protect</definedName>
    <definedName name="T21?axis?ПРД?БАЗ">'[1]21'!$J$6:$K$20,'[1]21'!$G$6:$H$20</definedName>
    <definedName name="T21?axis?ПРД?ПРЕД">'[1]21'!$L$6:$M$20,'[1]21'!$E$6:$F$20</definedName>
    <definedName name="T21?axis?ПФ?ПЛАН">'[1]21'!$J$6:$J$20,'[1]21'!$E$6:$E$20,'[1]21'!$L$6:$L$20,'[1]21'!$G$6:$G$20</definedName>
    <definedName name="T21?axis?ПФ?ФАКТ">'[1]21'!$K$6:$K$20,'[1]21'!$F$6:$F$20,'[1]21'!$M$6:$M$20,'[1]21'!$H$6:$H$20</definedName>
    <definedName name="T21?Data">'[1]21'!$E$11:$M$13,'[1]21'!$E$15:$M$18,'[1]21'!$E$20:$M$20,'[1]21'!$E$6:$M$9</definedName>
    <definedName name="T21_Protect">'[1]21'!$B$11:$B$14,'[1]21'!$B$16:$B$19,'[1]21'!$E$6:$I$8,'[1]21'!$E$11:$I$13,'[1]21'!$E$15:$I$18,'[1]21'!$N:$CF,'[1]21'!$A$21:$M$371</definedName>
    <definedName name="T22?axis?ПРД?БАЗ">'[1]22'!$L$6:$M$25,'[1]22'!$I$6:$J$25</definedName>
    <definedName name="T22?axis?ПРД?ПРЕД">'[1]22'!$N$6:$O$25,'[1]22'!$G$6:$H$25</definedName>
    <definedName name="T22?axis?ПФ?ПЛАН">'[1]22'!$L$6:$L$25,'[1]22'!$G$6:$G$25,'[1]22'!$N$6:$N$25,'[1]22'!$I$6:$I$25</definedName>
    <definedName name="T22?axis?ПФ?ФАКТ">'[1]22'!$M$6:$M$25,'[1]22'!$H$6:$H$25,'[1]22'!$O$6:$O$25,'[1]22'!$J$6:$J$25</definedName>
    <definedName name="T22?Data" localSheetId="1">'[1]22'!$G$18:$O$18,P1_T22?Data</definedName>
    <definedName name="T22?Data" localSheetId="3">'[1]22'!$G$18:$O$18,P1_T22?Data</definedName>
    <definedName name="T22?Data">'[1]22'!$G$18:$O$18,P1_T22?Data</definedName>
    <definedName name="T22?L1.x">'[1]22'!$G$20:$O$22,'[1]22'!$G$8:$O$10</definedName>
    <definedName name="T22_Protect">'[1]22'!$G$8:$K$10,'[1]22'!$G$14:$K$16,'[1]22'!$G$20:$K$22,'[1]22'!$A$26:$O$293,'[1]22'!$P:$CV,'[1]22'!$B$6:$C$24</definedName>
    <definedName name="T23?axis?ПРД?БАЗ">'[1]23'!$I$6:$J$13,'[1]23'!$F$6:$G$13</definedName>
    <definedName name="T23?axis?ПРД?ПРЕД">'[1]23'!$K$6:$L$13,'[1]23'!$D$6:$E$13</definedName>
    <definedName name="T23?axis?ПФ?ПЛАН">'[1]23'!$I$6:$I$13,'[1]23'!$D$6:$D$13,'[1]23'!$K$6:$K$13,'[1]23'!$F$6:$F$13</definedName>
    <definedName name="T23?axis?ПФ?ФАКТ">'[1]23'!$J$6:$J$13,'[1]23'!$E$6:$E$13,'[1]23'!$L$6:$L$13,'[1]23'!$G$6:$G$13</definedName>
    <definedName name="T23?Data">'[1]23'!$D$9:$L$9,'[1]23'!$D$11:$L$13,'[1]23'!$D$6:$L$7</definedName>
    <definedName name="T23?unit?ПРЦ">'[1]23'!$D$12:$H$12,'[1]23'!$I$6:$L$13</definedName>
    <definedName name="T23?unit?ТРУБ">'[1]23'!$D$9:$H$9,'[1]23'!$D$11:$H$11,'[1]23'!$D$13:$H$13,'[1]23'!$D$6:$H$7</definedName>
    <definedName name="T23_Protect">'[1]23'!$D$12:$H$12,'[1]23'!$D$6:$H$7,'[1]23'!$A$14:$L$387,'[1]23'!$M:$CR,'[1]23'!$D$9:$H$9</definedName>
    <definedName name="T24.1?Data">'[1]24.1'!$E$11,'[1]24.1'!$H$11:$J$11,'[1]24.1'!$E$21,'[1]24.1'!$H$21:$J$21,'[1]24.1'!$B$16:$J$19,'[1]24.1'!$B$6:$J$9</definedName>
    <definedName name="T24.1?unit?ТРУБ">'[1]24.1'!$E$5:$E$21,'[1]24.1'!$J$5:$J$21</definedName>
    <definedName name="T24.1_Protect">'[1]24.1'!$B$6:$I$9,'[1]24.1'!$A$22:$J$107,'[1]24.1'!$K:$CV,'[1]24.1'!$B$16:$I$19</definedName>
    <definedName name="T24?axis?R?ДОГОВОР">'[1]24'!$D$20:$L$23,'[1]24'!$D$8:$L$11</definedName>
    <definedName name="T24?axis?R?ДОГОВОР?">'[1]24'!$B$20:$B$23,'[1]24'!$B$8:$B$11</definedName>
    <definedName name="T24?axis?ПРД?БАЗ">'[1]24'!$I$6:$J$25,'[1]24'!$F$6:$G$25</definedName>
    <definedName name="T24?axis?ПРД?ПРЕД">'[1]24'!$K$6:$L$25,'[1]24'!$D$6:$E$25</definedName>
    <definedName name="T24?axis?ПФ?ПЛАН">'[1]24'!$F$6:$F$25,'[1]24'!$I$6:$I$25,'[1]24'!$K$6:$K$25,'[1]24'!$D$6:$D$25</definedName>
    <definedName name="T24?axis?ПФ?ФАКТ">'[1]24'!$J$6:$J$25,'[1]24'!$E$6:$E$25,'[1]24'!$L$6:$L$25,'[1]24'!$G$6:$G$25</definedName>
    <definedName name="T24?Data">'[1]24'!$D$8:$L$11,'[1]24'!$D$13:$L$18,'[1]24'!$D$20:$L$23,'[1]24'!$D$25:$L$25,'[1]24'!$D$6:$L$6</definedName>
    <definedName name="T24?unit?ПРЦ">'[1]24'!$D$15:$H$15,'[1]24'!$I$6:$L$6,'[1]24'!$I$8:$L$11,'[1]24'!$I$13:$L$18,'[1]24'!$I$20:$L$23,'[1]24'!$I$25:$L$25</definedName>
    <definedName name="T24?unit?ТРУБ">'[1]24'!$D$6:$H$6,'[1]24'!$D$8:$H$11,'[1]24'!$D$13:$H$14,'[1]24'!$D$16:$H$18,'[1]24'!$D$20:$H$23,'[1]24'!$D$25:$H$25</definedName>
    <definedName name="T24_1_Protect">'[1]24.1'!$B$16:$I$19,'[1]24.1'!$B$6:$I$9</definedName>
    <definedName name="T24_Protect">'[1]24'!$B$20:$B$23,'[1]24'!$D$20:$H$23,'[1]24'!$D$13:$H$17,'[1]24'!$B$8:$B$11,'[1]24'!$A$26:$L$178,'[1]24'!$M:$CL,'[1]24'!$D$8:$H$11</definedName>
    <definedName name="T25?_Protect">'[1]25'!$H$7:$L$34,'[1]25'!$H$45:$L$48,'[1]25'!$B$7:$B$23,'[1]25'!$H$39:$L$43,'[1]25'!$A$50:$P$153,'[1]25'!$Q:$BY,'[1]25'!$C$7:$C$34</definedName>
    <definedName name="T25?axis?ПРД?БАЗ">'[1]25'!$M$6:$N$48,'[1]25'!$J$6:$K$48</definedName>
    <definedName name="T25?axis?ПРД?ПРЕД">'[1]25'!$O$6:$P$48,'[1]25'!$H$6:$I$48</definedName>
    <definedName name="T25?axis?ПФ?ПЛАН">'[1]25'!$H$6:$H$48,'[1]25'!$M$6:$M$48,'[1]25'!$O$6:$O$48,'[1]25'!$J$6:$J$48</definedName>
    <definedName name="T25?axis?ПФ?ФАКТ">'[1]25'!$I$6:$I$48,'[1]25'!$N$6:$N$48,'[1]25'!$P$6:$P$48,'[1]25'!$K$6:$K$48</definedName>
    <definedName name="T25?item_ext?ПЛОЩАДЬ">'[1]25'!$H$32:$L$32,'[1]25'!$H$27:$L$27,'[1]25'!$H$30:$L$30,'[1]25'!$H$34:$L$34</definedName>
    <definedName name="T25?unit?ГА">'[1]25'!$H$32:$L$32,'[1]25'!$H$27:$L$27,'[1]25'!$H$30:$L$30,'[1]25'!$H$34:$L$34</definedName>
    <definedName name="T25?unit?ТРУБ">'[1]25'!$H$31:$L$31,'[1]25'!$H$6:$L$26,'[1]25'!$H$29:$L$29,'[1]25'!$H$33:$L$33,'[1]25'!$H$36:$L$48</definedName>
    <definedName name="T25_Protect" localSheetId="1">'[1]25'!$H$29:$L$34,'[1]25'!$H$45:$L$49,'[1]25'!$H$39:$L$43,P1_T25_Protect</definedName>
    <definedName name="T25_Protect" localSheetId="3">'[1]25'!$H$29:$L$34,'[1]25'!$H$45:$L$49,'[1]25'!$H$39:$L$43,P1_T25_Protect</definedName>
    <definedName name="T25_Protect">'[1]25'!$H$29:$L$34,'[1]25'!$H$45:$L$49,'[1]25'!$H$39:$L$43,P1_T25_Protect</definedName>
    <definedName name="T26?axis?R?ВРАС">'[1]26'!$D$9:$L$11,'[1]26'!$D$13:$L$14,'[1]26'!$D$16:$L$17,'[1]26'!$D$20:$L$24,'[1]26'!$D$6:$L$7</definedName>
    <definedName name="T26?axis?R?ВРАС?">'[1]26'!$B$9:$B$11,'[1]26'!$B$13:$B$14,'[1]26'!$B$16:$B$17,'[1]26'!$B$20:$B$24,'[1]26'!$B$6:$B$7</definedName>
    <definedName name="T26?axis?ПРД?БАЗ">'[1]26'!$I$6:$J$26,'[1]26'!$F$6:$G$26</definedName>
    <definedName name="T26?axis?ПРД?ПРЕД">'[1]26'!$K$6:$L$26,'[1]26'!$D$6:$E$26</definedName>
    <definedName name="T26?axis?ПФ?ПЛАН">'[1]26'!$I$6:$I$26,'[1]26'!$D$6:$D$26,'[1]26'!$K$6:$K$26,'[1]26'!$F$6:$F$26</definedName>
    <definedName name="T26?axis?ПФ?ФАКТ">'[1]26'!$J$6:$J$26,'[1]26'!$E$6:$E$26,'[1]26'!$L$6:$L$26,'[1]26'!$G$6:$G$26</definedName>
    <definedName name="T26?Data">'[1]26'!$D$9:$L$11,'[1]26'!$D$13:$L$14,'[1]26'!$D$16:$L$17,'[1]26'!$D$20:$L$24,'[1]26'!$D$26:$L$26,'[1]26'!$D$6:$L$7</definedName>
    <definedName name="T26_Protect">'[1]26'!$D$20:$H$24,'[1]26'!$D$9:$H$11,'[1]26'!$B$9:$B$11,'[1]26'!$B$16:$B$17,'[1]26'!$B$22:$B$24,'[1]26'!$D$13:$H$13,'[1]26'!$A$27:$L$319,'[1]26'!$M:$BX,'[1]26'!$D$16:$H$17</definedName>
    <definedName name="T27?axis?ПРД?БАЗ">'[1]27'!$O$6:$P$8,'[1]27'!$L$6:$M$8</definedName>
    <definedName name="T27?axis?ПРД?ПРЕД">'[1]27'!$Q$6:$R$8,'[1]27'!$H$6:$I$8</definedName>
    <definedName name="T27?axis?ПФ?ПЛАН">'[1]27'!$F$6:$F$8,'[1]27'!$H$6:$H$8,'[1]27'!$J$6:$J$8,'[1]27'!$L$6:$L$8,'[1]27'!$O$6:$O$8,'[1]27'!$Q$6:$Q$8,'[1]27'!$D$6:$D$8</definedName>
    <definedName name="T27?axis?ПФ?ФАКТ">'[1]27'!$G$6:$G$8,'[1]27'!$I$6:$I$8,'[1]27'!$K$6:$K$8,'[1]27'!$M$6:$M$8,'[1]27'!$P$6:$P$8,'[1]27'!$R$6:$R$8,'[1]27'!$E$6:$E$8</definedName>
    <definedName name="T27_Protect">'[1]27'!$D$7:$I$8,'[1]27'!$A$9:$R$602,'[1]27'!$S:$CI,'[1]27'!$L$7:$N$8</definedName>
    <definedName name="T28?axis?ПРД?БАЗ">'[1]28'!$I$6:$J$11,'[1]28'!$F$6:$G$11</definedName>
    <definedName name="T28?axis?ПРД?ПРЕД">'[1]28'!$K$6:$L$11,'[1]28'!$D$6:$E$11</definedName>
    <definedName name="T28?axis?ПФ?ПЛАН">'[1]28'!$I$6:$I$11,'[1]28'!$D$6:$D$11,'[1]28'!$K$6:$K$11,'[1]28'!$F$6:$F$11</definedName>
    <definedName name="T28?axis?ПФ?ФАКТ">'[1]28'!$J$6:$J$11,'[1]28'!$E$6:$E$11,'[1]28'!$L$6:$L$11,'[1]28'!$G$6:$G$11</definedName>
    <definedName name="T28?unit?ПРЦ">'[1]28'!$D$7:$H$7,'[1]28'!$I$6:$L$11</definedName>
    <definedName name="T28?unit?ТРУБ">'[1]28'!$D$6:$H$6,'[1]28'!$D$8:$H$11</definedName>
    <definedName name="T28_Protect">'[1]28'!$D$11:$H$11,'[1]28'!$D$6:$H$7,'[1]28'!$A$12:$L$515,'[1]28'!$M:$CG,'[1]28'!$D$9:$H$9</definedName>
    <definedName name="T29?axis?ПРД?БАЗ">'[1]29'!$I$6:$J$13,'[1]29'!$F$6:$G$13</definedName>
    <definedName name="T29?axis?ПРД?ПРЕД">'[1]29'!$K$6:$L$13,'[1]29'!$D$6:$E$13</definedName>
    <definedName name="T29?axis?ПФ?ПЛАН">'[1]29'!$I$6:$I$13,'[1]29'!$D$6:$D$13,'[1]29'!$K$6:$K$13,'[1]29'!$F$6:$F$13</definedName>
    <definedName name="T29?axis?ПФ?ФАКТ">'[1]29'!$J$6:$J$13,'[1]29'!$E$6:$E$13,'[1]29'!$L$6:$L$13,'[1]29'!$G$6:$G$13</definedName>
    <definedName name="T29?Data">'[1]29'!$D$13:$L$13,'[1]29'!$D$7:$L$11</definedName>
    <definedName name="T29_Protect">'[1]29'!$B$7:$B$11,'[1]29'!$A$14:$L$676,'[1]29'!$M:$CI,'[1]29'!$D$7:$L$11</definedName>
    <definedName name="T3?axis?C?ПЭ">'[1]3'!$J$6:$L$8,'[1]3'!$N$6:$P$8,'[1]3'!$F$6:$H$8</definedName>
    <definedName name="T3?axis?C?ПЭ?">'[1]3'!$J$5:$L$5,'[1]3'!$F$5:$H$5,'[1]3'!$N$5:$P$5</definedName>
    <definedName name="T3?axis?ПРД?БАЗ">'[1]3'!$F$6:$L$8,'[1]3'!$R$6:$S$8</definedName>
    <definedName name="T3?axis?ПРД?ПРЕД">'[1]3'!$T$6:$U$8,'[1]3'!$D$6:$E$8</definedName>
    <definedName name="T3?axis?ПФ?ПЛАН">'[1]3'!$R$6:$R$8,'[1]3'!$T$6:$T$8,'[1]3'!$D$6:$D$8,'[1]3'!$F$6:$H$8</definedName>
    <definedName name="T3?axis?ПФ?ФАКТ">'[1]3'!$S$6:$S$8,'[1]3'!$U$6:$U$8,'[1]3'!$E$6:$E$8,'[1]3'!$J$6:$L$8</definedName>
    <definedName name="T3?Data">'[1]3'!$J$6:$L$8,'[1]3'!$N$6:$P$8,'[1]3'!$R$6:$U$8,'[1]3'!$D$6:$H$8</definedName>
    <definedName name="T3?Name" localSheetId="0">'[3]3'!#REF!</definedName>
    <definedName name="T3?Name">'[3]3'!#REF!</definedName>
    <definedName name="T3_Protect">'[1]3'!$O$7:$P$7,'[1]3'!$D$7:$E$7,'[1]3'!$F$5:$H$5,'[1]3'!$J$5:$L$5,'[1]3'!$N$5:$P$5,'[1]3'!$G$7:$H$7,'[1]3'!$A$9:$U$674,'[1]3'!$V:$EX,'[1]3'!$K$7:$L$7</definedName>
    <definedName name="T30?axis?ПФ?ПЛАН">'[1]30'!$F$5:$F$12,'[1]30'!$D$5:$D$12</definedName>
    <definedName name="T30?axis?ПФ?ФАКТ">'[1]30'!$G$5:$G$12,'[1]30'!$E$5:$E$12</definedName>
    <definedName name="T30?Data">'[1]30'!$D$12:$H$12,'[1]30'!$D$6:$H$10</definedName>
    <definedName name="T30_Protect">'[1]30'!$B$6:$B$10,'[1]30'!$A$13:$H$247,'[1]30'!$I:$CI,'[1]30'!$D$6:$H$10</definedName>
    <definedName name="T5?axis?R?ОС">'[1]5'!$E$7:$Q$19,'[1]5'!$E$22:$Q$34,'[1]5'!$E$37:$Q$49,'[1]5'!$E$52:$Q$64,'[1]5'!$E$67:$Q$79,'[1]5'!$E$82:$Q$94</definedName>
    <definedName name="T5?axis?R?ОС?">'[1]5'!$C$82:$C$94,'[1]5'!$C$67:$C$79,'[1]5'!$C$52:$C$64,'[1]5'!$C$37:$C$49,'[1]5'!$C$22:$C$34,'[1]5'!$C$7:$C$19</definedName>
    <definedName name="T5?axis?ПРД?БАЗ">'[1]5'!$N$6:$O$95,'[1]5'!$G$6:$H$95</definedName>
    <definedName name="T5?axis?ПРД?ПРЕД">'[1]5'!$P$6:$Q$95,'[1]5'!$E$6:$F$95</definedName>
    <definedName name="T5?axis?ПФ?ПЛАН">'[1]5'!$G$6:$G$95,'[1]5'!$N$6:$N$95,'[1]5'!$P$6:$P$95,'[1]5'!$E$6:$E$95</definedName>
    <definedName name="T5?axis?ПФ?ФАКТ">'[1]5'!$H$6:$H$95,'[1]5'!$O$6:$O$95,'[1]5'!$Q$6:$Q$95,'[1]5'!$F$6:$F$95</definedName>
    <definedName name="T5?Data">'[1]5'!$E$6:$Q$19,'[1]5'!$E$21:$Q$34,'[1]5'!$E$36:$Q$49,'[1]5'!$E$51:$Q$64,'[1]5'!$E$67:$Q$79,'[1]5'!$E$81:$Q$94</definedName>
    <definedName name="T5?unit?ПРЦ">'[1]5'!$N$6:$Q$19,'[1]5'!$N$21:$Q$34,'[1]5'!$N$36:$Q$49,'[1]5'!$N$51:$Q$64,'[1]5'!$E$67:$Q$79,'[1]5'!$N$81:$Q$94</definedName>
    <definedName name="T5?unit?ТРУБ">'[1]5'!$E$81:$M$94,'[1]5'!$E$51:$M$64,'[1]5'!$E$36:$M$49,'[1]5'!$E$21:$M$34,'[1]5'!$E$6:$M$19</definedName>
    <definedName name="T5_Protect" localSheetId="1">'[1]5'!$J$22:$M$24,'[1]5'!$E$26:$H$34,'[1]5'!$J$26:$M$34,'[1]5'!$E$37:$H$39,'[1]5'!$J$37:$M$39,'[1]5'!$A$96:$Q$396,'[1]5'!$R:$FY,'[1]5'!$E$41:$H$49,P1_T5_Protect</definedName>
    <definedName name="T5_Protect" localSheetId="3">'[1]5'!$J$22:$M$24,'[1]5'!$E$26:$H$34,'[1]5'!$J$26:$M$34,'[1]5'!$E$37:$H$39,'[1]5'!$J$37:$M$39,'[1]5'!$A$96:$Q$396,'[1]5'!$R:$FY,'[1]5'!$E$41:$H$49,P1_T5_Protect</definedName>
    <definedName name="T5_Protect">'[1]5'!$J$22:$M$24,'[1]5'!$E$26:$H$34,'[1]5'!$J$26:$M$34,'[1]5'!$E$37:$H$39,'[1]5'!$J$37:$M$39,'[1]5'!$A$96:$Q$396,'[1]5'!$R:$FY,'[1]5'!$E$41:$H$49,P1_T5_Protect</definedName>
    <definedName name="T6.1_Protect">'[1]6.1'!$C$8:$J$8,'[1]6.1'!$L$8,'[1]6.1'!$A$9:$L$670,'[1]6.1'!$M:$FF,'[1]6.1'!$C$7:$C$8</definedName>
    <definedName name="T6?axis?ПРД?БАЗ">'[2]Расчет зп'!$I$6:$J$57,'[2]Расчет зп'!$F$6:$G$57</definedName>
    <definedName name="T6?axis?ПРД?ПРЕД">'[2]Расчет зп'!$K$6:$L$57,'[2]Расчет зп'!$D$6:$E$57</definedName>
    <definedName name="T6?axis?ПФ?ПЛАН">'[2]Расчет зп'!$I$6:$I$57,'[2]Расчет зп'!$D$6:$D$57,'[2]Расчет зп'!$K$6:$K$57,'[2]Расчет зп'!$F$6:$F$57</definedName>
    <definedName name="T6?axis?ПФ?ФАКТ">'[2]Расчет зп'!$J$6:$J$57,'[2]Расчет зп'!$L$6:$L$57,'[2]Расчет зп'!$E$6:$E$57,'[2]Расчет зп'!$G$6:$G$57</definedName>
    <definedName name="T6?Data">'[2]Расчет зп'!$D$7:$L$14,'[2]Расчет зп'!$D$16:$L$19,'[2]Расчет зп'!$D$21:$L$22,'[2]Расчет зп'!$D$24:$L$25,'[2]Расчет зп'!$D$27:$L$28,'[2]Расчет зп'!$D$30:$L$31,'[2]Расчет зп'!$D$33:$L$41,'[2]Расчет зп'!$D$43:$L$49,'[2]Расчет зп'!$D$51:$L$57</definedName>
    <definedName name="T6?unit?ПРЦ">'[2]Расчет зп'!$D$12:$H$12,'[2]Расчет зп'!$D$21:$H$21,'[2]Расчет зп'!$D$24:$H$24,'[2]Расчет зп'!$D$27:$H$27,'[2]Расчет зп'!$D$30:$H$30,'[2]Расчет зп'!$D$33:$H$33,'[2]Расчет зп'!$D$57:$H$57,'[2]Расчет зп'!$I$7:$L$57</definedName>
    <definedName name="T6?unit?РУБ">'[2]Расчет зп'!$D$16:$H$16,'[2]Расчет зп'!$D$19:$H$19,'[2]Расчет зп'!$D$22:$H$22,'[2]Расчет зп'!$D$25:$H$25,'[2]Расчет зп'!$D$28:$H$28,'[2]Расчет зп'!$D$31:$H$31,'[2]Расчет зп'!$D$34:$H$41,'[2]Расчет зп'!$D$53:$H$53</definedName>
    <definedName name="T6?unit?ТРУБ">'[2]Расчет зп'!$D$43:$H$49,'[2]Расчет зп'!$D$54:$H$56</definedName>
    <definedName name="T6?unit?ЧЕЛ">'[2]Расчет зп'!$D$51:$H$52,'[2]Расчет зп'!$D$13:$H$14,'[2]Расчет зп'!$D$7:$H$11</definedName>
    <definedName name="T6_1_Protect">'[1]6.1'!$C$8:$J$8,'[1]6.1'!$L$8,'[1]6.1'!$C$7</definedName>
    <definedName name="T6_Protect" localSheetId="1">P1_T6_Protect,P2_T6_Protect</definedName>
    <definedName name="T6_Protect" localSheetId="3">P1_T6_Protect,P2_T6_Protect</definedName>
    <definedName name="T6_Protect">P1_T6_Protect,P2_T6_Protect</definedName>
    <definedName name="T7?axis?ПРД?БАЗ">'[1]7'!$I$7:$J$13,'[1]7'!$F$7:$G$13</definedName>
    <definedName name="T7?axis?ПРД?ПРЕД">'[1]7'!$K$7:$L$13,'[1]7'!$D$7:$E$13</definedName>
    <definedName name="T7?axis?ПФ?ПЛАН">'[1]7'!$I$7:$I$13,'[1]7'!$D$7:$D$13,'[1]7'!$K$7:$K$13,'[1]7'!$F$7:$F$13</definedName>
    <definedName name="T7?axis?ПФ?ФАКТ">'[1]7'!$J$7:$J$13,'[1]7'!$E$7:$E$13,'[1]7'!$L$7:$L$13,'[1]7'!$G$7:$G$13</definedName>
    <definedName name="T7?Data">'[1]7'!$D$13:$L$13,'[1]7'!$D$7:$L$11</definedName>
    <definedName name="T7_Protect">'[1]7'!$B$9:$B$11,'[1]7'!$A$14:$L$1980,'[1]7'!$M:$BR,'[1]7'!$D$7:$H$11</definedName>
    <definedName name="T8?axis?ПРД?БАЗ">'[1]8'!$I$6:$J$42,'[1]8'!$F$6:$G$42</definedName>
    <definedName name="T8?axis?ПРД?ПРЕД">'[1]8'!$K$6:$L$42,'[1]8'!$D$6:$E$42</definedName>
    <definedName name="T8?axis?ПФ?ПЛАН">'[1]8'!$I$6:$I$42,'[1]8'!$D$6:$D$42,'[1]8'!$K$6:$K$42,'[1]8'!$F$6:$F$42</definedName>
    <definedName name="T8?axis?ПФ?ФАКТ">'[1]8'!$G$6:$G$42,'[1]8'!$J$6:$J$42,'[1]8'!$L$6:$L$42,'[1]8'!$E$6:$E$42</definedName>
    <definedName name="T8?Data">'[1]8'!$D$10:$L$12,'[1]8'!$D$14:$L$16,'[1]8'!$D$18:$L$20,'[1]8'!$D$22:$L$24,'[1]8'!$D$26:$L$28,'[1]8'!$D$30:$L$32,'[1]8'!$D$36:$L$38,'[1]8'!$D$40:$L$42,'[1]8'!$D$6:$L$8</definedName>
    <definedName name="T8?unit?ТРУБ">'[1]8'!$D$40:$H$42,'[1]8'!$D$6:$H$32</definedName>
    <definedName name="T8_Protect">'[1]8'!$D$19:$H$20,'[1]8'!$D$23:$H$24,'[1]8'!$D$27:$H$28,'[1]8'!$D$36:$H$38,'[1]8'!$D$41:$H$42,'[1]8'!$D$11:$H$12,'[1]8'!$A$46:$K$770,'[1]8'!$M:$CR,'[1]8'!$D$15:$H$16</definedName>
    <definedName name="T9?axis?ПРД?БАЗ">'[1]9'!$I$6:$J$21,'[1]9'!$F$6:$G$21</definedName>
    <definedName name="T9?axis?ПРД?ПРЕД">'[1]9'!$K$6:$L$21,'[1]9'!$D$6:$E$21</definedName>
    <definedName name="T9?axis?ПФ?ПЛАН">'[1]9'!$I$6:$I$21,'[1]9'!$D$6:$D$21,'[1]9'!$K$6:$K$21,'[1]9'!$F$6:$F$21</definedName>
    <definedName name="T9?axis?ПФ?ФАКТ">'[1]9'!$J$6:$J$21,'[1]9'!$E$6:$E$21,'[1]9'!$L$6:$L$21,'[1]9'!$G$6:$G$21</definedName>
    <definedName name="T9?Data">'[1]9'!$D$16:$L$21,'[1]9'!$D$6:$L$8,'[1]9'!$D$10:$L$14</definedName>
    <definedName name="T9?unit?ПРЦ">'[1]9'!$D$11:$H$11,'[1]9'!$I$6:$L$21</definedName>
    <definedName name="T9?unit?РУБ.МВТЧ">'[1]9'!$D$19:$H$19,'[1]9'!$D$16:$H$16</definedName>
    <definedName name="T9?unit?ТРУБ">'[1]9'!$D$20:$H$21,'[1]9'!$D$14:$H$14,'[1]9'!$D$8:$H$8,'[1]9'!$D$10:$H$10,'[1]9'!$D$12:$H$12,'[1]9'!$D$17:$H$17</definedName>
    <definedName name="T9_Protect" localSheetId="1">'[1]9'!$D$14:$F$14,P1_T9_Protect</definedName>
    <definedName name="T9_Protect" localSheetId="3">'[1]9'!$D$14:$F$14,P1_T9_Protect</definedName>
    <definedName name="T9_Protect">'[1]9'!$D$14:$F$14,P1_T9_Protect</definedName>
    <definedName name="апа" localSheetId="0">'[4]Отправлено Креневой'!#REF!</definedName>
    <definedName name="апа">'[4]Отправлено Креневой'!#REF!</definedName>
    <definedName name="БазовыйПериод">'[1]Заголовок'!$B$15</definedName>
    <definedName name="вид_ремонта">'[7]Списки для ввода'!$A$5:$A$7</definedName>
    <definedName name="д" localSheetId="1">'[1]17.1'!$A$35:$H$541,'[1]17.1'!$I:$EC,'[1]17.1'!$D$9:$F$11,P1_T17.1_Protect</definedName>
    <definedName name="д" localSheetId="3">'[1]17.1'!$A$35:$H$541,'[1]17.1'!$I:$EC,'[1]17.1'!$D$9:$F$11,P1_T17.1_Protect</definedName>
    <definedName name="д">'[1]17.1'!$A$35:$H$541,'[1]17.1'!$I:$EC,'[1]17.1'!$D$9:$F$11,P1_T17.1_Protect</definedName>
    <definedName name="ед_изм">'[7]Списки для ввода'!$A$15:$A$30</definedName>
    <definedName name="жбдб" localSheetId="0">'[6]Услуги непроиз-го хар-ра'!#REF!</definedName>
    <definedName name="жбдб">'[6]Услуги непроиз-го хар-ра'!#REF!</definedName>
    <definedName name="н" localSheetId="1">'[1]0'!$D$80:$J$90,'[1]0'!$D$93:$J$94,'[1]0'!$D$98:$J$99,'[1]0'!$A$100:$N$298,'[1]0'!$O:$GX,'[1]0'!$D$16:$J$16,P1_T0_Protect</definedName>
    <definedName name="н" localSheetId="3">'[1]0'!$D$80:$J$90,'[1]0'!$D$93:$J$94,'[1]0'!$D$98:$J$99,'[1]0'!$A$100:$N$298,'[1]0'!$O:$GX,'[1]0'!$D$16:$J$16,P1_T0_Protect</definedName>
    <definedName name="н">'[1]0'!$D$80:$J$90,'[1]0'!$D$93:$J$94,'[1]0'!$D$98:$J$99,'[1]0'!$A$100:$N$298,'[1]0'!$O:$GX,'[1]0'!$D$16:$J$16,P1_T0_Protect</definedName>
    <definedName name="нро" localSheetId="1">'[1]0'!$D$80:$J$90,'[1]0'!$D$93:$J$94,'[1]0'!$D$98:$J$99,'[1]0'!$A$100:$N$298,'[1]0'!$O:$GX,'[1]0'!$D$16:$J$16,P1_T0_Protect</definedName>
    <definedName name="нро" localSheetId="3">'[1]0'!$D$80:$J$90,'[1]0'!$D$93:$J$94,'[1]0'!$D$98:$J$99,'[1]0'!$A$100:$N$298,'[1]0'!$O:$GX,'[1]0'!$D$16:$J$16,P1_T0_Protect</definedName>
    <definedName name="нро">'[1]0'!$D$80:$J$90,'[1]0'!$D$93:$J$94,'[1]0'!$D$98:$J$99,'[1]0'!$A$100:$N$298,'[1]0'!$O:$GX,'[1]0'!$D$16:$J$16,P1_T0_Protect</definedName>
    <definedName name="_xlnm.Print_Area" localSheetId="0">'Прил.2  (01.05.16)'!$A$6:$E$33</definedName>
    <definedName name="_xlnm.Print_Area" localSheetId="1">'Прочие 01.05.16'!$A$1:$J$17</definedName>
    <definedName name="_xlnm.Print_Area" localSheetId="3">'Страхование 01.05.16г'!$A$1:$N$7</definedName>
    <definedName name="Обоснование">'[8]Списки для ввода'!$A$3:$A$7</definedName>
    <definedName name="Обучение">'[9]Списки для ввода'!$A$9:$A$11</definedName>
    <definedName name="ооо">'[10]Заголовок'!$B$14</definedName>
    <definedName name="ПериодРегулирования">'[11]Заголовок'!$B$14</definedName>
    <definedName name="Плотина" hidden="1">'[12]Расчет зп'!$D$54:$H$55,'[12]Расчет зп'!$D$57:$H$57,'[12]Расчет зп'!$D$7:$H$11,'[12]Расчет зп'!$D$13:$H$14,'[12]Расчет зп'!$D$21:$H$21,'[12]Расчет зп'!$D$24:$H$24,'[12]Расчет зп'!$D$27:$H$27,'[12]Расчет зп'!$B$32,'[12]Расчет зп'!$B$35,'[12]Расчет зп'!$D$30:$H$30</definedName>
    <definedName name="ПоследнийГод">'[1]Заголовок'!$B$16</definedName>
    <definedName name="Приоритет">'[7]Списки для ввода'!$D$22:$D$24</definedName>
    <definedName name="приоритетность">'[9]Списки для ввода'!$A$4:$A$6</definedName>
    <definedName name="ПЭ">'[1]Справочники'!$A$10:$A$12</definedName>
    <definedName name="способ">'[7]Списки для ввода'!$B$5:$B$6</definedName>
    <definedName name="тип_ремонта">'[7]Списки для ввода'!$C$5:$C$6</definedName>
    <definedName name="ТО">'[13]0'!$I$3:$J$37,'[13]0'!$C$3:$C$37</definedName>
    <definedName name="ЦФО">'[7]Списки для ввода'!$G$5:$G$6</definedName>
    <definedName name="щз" localSheetId="0">'[6]Услуги непроиз-го хар-ра'!#REF!</definedName>
    <definedName name="щз">'[6]Услуги непроиз-го хар-ра'!#REF!</definedName>
  </definedNames>
  <calcPr fullCalcOnLoad="1" refMode="R1C1"/>
</workbook>
</file>

<file path=xl/sharedStrings.xml><?xml version="1.0" encoding="utf-8"?>
<sst xmlns="http://schemas.openxmlformats.org/spreadsheetml/2006/main" count="489" uniqueCount="448">
  <si>
    <t xml:space="preserve">Наименование </t>
  </si>
  <si>
    <t>Единица измерения</t>
  </si>
  <si>
    <t>Сумма</t>
  </si>
  <si>
    <t xml:space="preserve">Амортизация Имущества </t>
  </si>
  <si>
    <t>руб</t>
  </si>
  <si>
    <t>Налог на имущество</t>
  </si>
  <si>
    <t xml:space="preserve">Страхование Имущества </t>
  </si>
  <si>
    <t>Плата за землю</t>
  </si>
  <si>
    <t xml:space="preserve">Прочие затраты по содержанию имущества </t>
  </si>
  <si>
    <t>Рентабельность по Договору, 1,3%</t>
  </si>
  <si>
    <t>ИТОГО Арендная плата  без НДС за месяц</t>
  </si>
  <si>
    <t xml:space="preserve">НДС 18% </t>
  </si>
  <si>
    <t>ИТОГО Арендная плата с НДС за месяц</t>
  </si>
  <si>
    <t>Подписи сторон:</t>
  </si>
  <si>
    <t>Приложение № 1-3</t>
  </si>
  <si>
    <t>№ п/п</t>
  </si>
  <si>
    <t>Наименование организации</t>
  </si>
  <si>
    <t>№ и дата</t>
  </si>
  <si>
    <t>Срок окончания</t>
  </si>
  <si>
    <t>Предмет договора</t>
  </si>
  <si>
    <t>Сумма по договору, руб.</t>
  </si>
  <si>
    <t>В месяц</t>
  </si>
  <si>
    <t>Примечание</t>
  </si>
  <si>
    <t>по расчету</t>
  </si>
  <si>
    <t>по договору</t>
  </si>
  <si>
    <t xml:space="preserve">«РГУ центр экологической сертификации ГСМ» </t>
  </si>
  <si>
    <t>«Министерство ООС и ПР РСО-А»</t>
  </si>
  <si>
    <t>Водопользования для производства электрической энергии</t>
  </si>
  <si>
    <t>Лицензии</t>
  </si>
  <si>
    <t>ИТОГО</t>
  </si>
  <si>
    <t xml:space="preserve"> </t>
  </si>
  <si>
    <t>Страхование водного транспорта</t>
  </si>
  <si>
    <t xml:space="preserve">Страховая сумма </t>
  </si>
  <si>
    <t>Тариф</t>
  </si>
  <si>
    <t>Страховая премия в год</t>
  </si>
  <si>
    <t>Страховая премия в месяц</t>
  </si>
  <si>
    <t>Выводимые данные:</t>
  </si>
  <si>
    <t>БУ (данные бухгалтерского учета)</t>
  </si>
  <si>
    <t>На начало периода</t>
  </si>
  <si>
    <t>За период</t>
  </si>
  <si>
    <t>На конец периода</t>
  </si>
  <si>
    <t>Стоимость</t>
  </si>
  <si>
    <t>Амортизация (износ)</t>
  </si>
  <si>
    <t>Остаточная стоимость</t>
  </si>
  <si>
    <t>Увеличение стоимости</t>
  </si>
  <si>
    <t>Начисление амортизации (износа)</t>
  </si>
  <si>
    <t>Уменьшение стоимости</t>
  </si>
  <si>
    <t>Списание амортизации (износа)</t>
  </si>
  <si>
    <t>Эксплуатационная группа</t>
  </si>
  <si>
    <t>Здание проходной КПП, 00001210</t>
  </si>
  <si>
    <t>Комплект мебели для комнаты отдыха личного состава, 00001164</t>
  </si>
  <si>
    <t>Кабельная линия 0,4 кВ, 00001253</t>
  </si>
  <si>
    <t>Тоннель деривац.напорный с концев.устр., 00001061</t>
  </si>
  <si>
    <t>Пост охраны бронированный 5 класс пулестойкости, 00001190</t>
  </si>
  <si>
    <t>Тележка крановая г/п 56 т., 00001218</t>
  </si>
  <si>
    <t>ЛЭП 6кВ на РГЭВ, 00001214</t>
  </si>
  <si>
    <t>Площадка прозводственная трансформаторная(Трансф.п, 00001065</t>
  </si>
  <si>
    <t>Септик, 00001191</t>
  </si>
  <si>
    <t>Стационарный электромеханический Пост Остановки Колёсного АвтоТранспорта "ПОКАТ-3000УД" усиленного и, 00001200</t>
  </si>
  <si>
    <t>Комплект мебели для кухни, 00001165</t>
  </si>
  <si>
    <t>Кабельная линия 0,4 кВ, 00001217</t>
  </si>
  <si>
    <t>Кран-балка 3,2 т., 00001221</t>
  </si>
  <si>
    <t>Система контроля управления доступом, 00001192</t>
  </si>
  <si>
    <t>Стационарный электромеханический Пост Остановки Колёсного АвтоТранспорта "ПОКАТ-3000УД" усиленного и, 00001202</t>
  </si>
  <si>
    <t>Оружейный сейф под автоматы, 00001166</t>
  </si>
  <si>
    <t>Воздушные ЛЭП 6 кВ, 00001219</t>
  </si>
  <si>
    <t>Подкрановые пути подъемника 2х20, 00001069</t>
  </si>
  <si>
    <t>Стационарный электромеханический Пост Остановки Колёсного АвтоТранспорта "ПОКАТ-3000УД" усиленного и, 00001198</t>
  </si>
  <si>
    <t>СТН (система теленаблюдения), 00001204</t>
  </si>
  <si>
    <t>Комплектная трансформаторная подстанция 250 кВА 6/0,4 КТКП (ВК)-250/6/0,4, 00001222</t>
  </si>
  <si>
    <t>Оружейный сейф под автоматы, 00001167</t>
  </si>
  <si>
    <t>Бронеколпак, 00001173</t>
  </si>
  <si>
    <t>Подкрановые пути подъемника водоприемника 55/5, 00001070</t>
  </si>
  <si>
    <t>Эстакада подъемного механизма 160 т., 00001220</t>
  </si>
  <si>
    <t>Установка дизель-генераторная GEP44, 00001209</t>
  </si>
  <si>
    <t>Бронеколпак, 00001174</t>
  </si>
  <si>
    <t>Затвор аварийно-ремонтный колесный 5,0-5,0-48,5, 00001224</t>
  </si>
  <si>
    <t>Принтер Evolis PEBBLE 4 Basic, цвет-красный USB, 00001168</t>
  </si>
  <si>
    <t>Ворота откатные, 00001175</t>
  </si>
  <si>
    <t>Механизм подъемный передвижной г/п 160 т, 00001225</t>
  </si>
  <si>
    <t>Аппарат телефонный аналоговый, 00001230</t>
  </si>
  <si>
    <t>Сейф для бронеприпасов, 00001169</t>
  </si>
  <si>
    <t>Система сбора и передачи технологической информации, 00001232</t>
  </si>
  <si>
    <t>Холостой водосброс. - регулируемый глубинный водосброс (Левоб.экспл. вод.), 00001058</t>
  </si>
  <si>
    <t>Досмотровая площадка, 00001176</t>
  </si>
  <si>
    <t>Механизм стационарный канатный (подъемник) 2х25т, 00001223</t>
  </si>
  <si>
    <t>Оборудование для подготовки и контроля водного режима, 00001228</t>
  </si>
  <si>
    <t>Автоматизированная система коммерческого учета э/э, 00001233</t>
  </si>
  <si>
    <t>Здание мобильное (инвентарное) 2991х2591х2438 мм., 00001177</t>
  </si>
  <si>
    <t>Затвор плоский колесный секционный 4,5-5,0-10,75 (водовыпуск), 00001226</t>
  </si>
  <si>
    <t>Аппаратура громкоговорящей поисковой связи, 00001234</t>
  </si>
  <si>
    <t>Оборудование спутниковой связи (каналообразования) по сети СТЭК.КОМ, 00001229</t>
  </si>
  <si>
    <t>Кабина охраны наружная (малая) Водопримник, 00001178</t>
  </si>
  <si>
    <t>Внутрихозяйственная дорога к площадке подъем.механ.водоп., 00001067</t>
  </si>
  <si>
    <t>Система РАС (ИМФ-3Р), 00001227</t>
  </si>
  <si>
    <t>Структурированная кабельная сеть, 00001235</t>
  </si>
  <si>
    <t>Внутрихозяйств.дорога к эксплуатационному водосбр., 00001072</t>
  </si>
  <si>
    <t>Кабина охраны наружная (размеры 2,6х4,0х2,1 м.) Здание Гол.ГЭС, 00001179</t>
  </si>
  <si>
    <t>Оборудование спутниковой связи (каналообразования) по сети САТИС, 00001231</t>
  </si>
  <si>
    <t>Автоматическая телефонная станция, 00001236</t>
  </si>
  <si>
    <t>Дизельная автоматиз. э/ст БКАЭС 1*Р135*1,2 – 0,1С, 00001194</t>
  </si>
  <si>
    <t>Кабина охраны наружная (размеры 2,6х4,5х2,1 м.) Плотина, 00001180</t>
  </si>
  <si>
    <t>Стенка подпорная у здания Головной ГЭС, 00001071</t>
  </si>
  <si>
    <t>Трансформатор тока высоковольтный ТВ-110-IX-УХЛ1 Iн=400/1А (ф"А"), 00001237</t>
  </si>
  <si>
    <t>Внутрихозяйственная автодорога к Плотине (А/д Плот, 00001068</t>
  </si>
  <si>
    <t>Аппаратура регистрации диспетчерских переговоров, 00001238</t>
  </si>
  <si>
    <t>Рыбозащитное устройство электроградиентное ЭГРЗ-М, 00001201</t>
  </si>
  <si>
    <t>Электростанция гидравлич.со зданием СТК, 00001063</t>
  </si>
  <si>
    <t>Внутрихозяйственная дорога к Зданию Головной ГЭС, 00001066</t>
  </si>
  <si>
    <t>Кабина охраны наружная (размеры 2,6х4,5х2,1 м.) РГЭВ, 00001181</t>
  </si>
  <si>
    <t>Здание технологическое контрольно-измерительной аппаратуры (Здание КИА), 00001060</t>
  </si>
  <si>
    <t>Щит распределительный АВР ДЭС-400 на щит 0,4 кВ собственных нужд.Щит ЩАУР, 00001239</t>
  </si>
  <si>
    <t>Дизель-генератор SDG-X16S3, мощностью 16 КВт , 00001196</t>
  </si>
  <si>
    <t>Водоприемник  (Водоприемник ГЭС), 00001059</t>
  </si>
  <si>
    <t>Контрольно-измерительная аппаратура водотока, 00001203</t>
  </si>
  <si>
    <t>Трансформатор тока высоковольтный ТВ-110-IX-УХЛ1 Iн=400/1А (ф"В"), 00001242</t>
  </si>
  <si>
    <t>Комплектная трансформаторная подстация напряжением 10/04 кВ мощностью от 100 до 400 кВА киоскового т, 00001183</t>
  </si>
  <si>
    <t>Дизель-генератор EVM3P3FM 200кВт, 250В.№5310983722, 00001197</t>
  </si>
  <si>
    <t>Траверса и стропы, 00001206</t>
  </si>
  <si>
    <t>Трансформатор тока высоковольтный ТВ-110-IX-УХЛ1 Iн=400/1А (ф"С"), 00001244</t>
  </si>
  <si>
    <t>Аппарат факсимильный, 00001240</t>
  </si>
  <si>
    <t>Кондиционер Mitsubishi Electrik MSC - 20 VB, 00001184</t>
  </si>
  <si>
    <t>Здание технологическое МНУ.1 очередь (Здание МНУ), 00001062</t>
  </si>
  <si>
    <t>Строительная часть распредустройства -110 кВ (ОРУ), 00001064</t>
  </si>
  <si>
    <t>Ворота металлические распашные 5,9мх5,0м, 00001249</t>
  </si>
  <si>
    <t>Приспособление для выемки балласта, 00001208</t>
  </si>
  <si>
    <t>Затвор дисковый водосброса основной (рабочий) №2, 00001241</t>
  </si>
  <si>
    <t>Кондиционер Mitsubishi Electrik MSC - 20 VB, 00001185</t>
  </si>
  <si>
    <t>Затвор Конусный основной (рабочий) №1, 00001243</t>
  </si>
  <si>
    <t>Ограждение металлическое, 00001250</t>
  </si>
  <si>
    <t>Рыбозащитное устройство электроградиентное ЭГРЗ-М, 00001211</t>
  </si>
  <si>
    <t>Кондиционер Mitsubishi Electrik MSC - 20 VB, 00001186</t>
  </si>
  <si>
    <t>Затвор Конусный основной (рабочий) №2, 00001245</t>
  </si>
  <si>
    <t>Тележка 16 т. № 1, 00001212</t>
  </si>
  <si>
    <t>Кондиционер Mitsubishi Electrik MSC - 20 VB, 00001187</t>
  </si>
  <si>
    <t>Установки и устройства электрообогревательные с гибкими электронагревателями, 00001246</t>
  </si>
  <si>
    <t>Внутриплощадочный хозпитьевой водопровод, 00001205</t>
  </si>
  <si>
    <t>ЛЭП 6 кВ на Водоприемнике, 00001251</t>
  </si>
  <si>
    <t>Тележка 16 т. № 2, 00001213</t>
  </si>
  <si>
    <t>Кондиционер Mitsubishi Electrik MSC - GA 35 VB/MU-GA35VB, 00001188</t>
  </si>
  <si>
    <t>Автодорога "Мост через сбросной лоток-автодорога на Алагир", 00001182</t>
  </si>
  <si>
    <t>Шкаф АВТ1, 00001247</t>
  </si>
  <si>
    <t>Защитное ограждение железобетонное, 00001207</t>
  </si>
  <si>
    <t>Тележка 40 т. № 1, 00001215</t>
  </si>
  <si>
    <t>Плотина грунтовая. 1 очередь, 00001057</t>
  </si>
  <si>
    <t>Ограждение металлическое (сетчатое ограждение КПП), 00001189</t>
  </si>
  <si>
    <t>Комплект мебели для комнаты отдыха, 00001163</t>
  </si>
  <si>
    <t>Тележка 40 т. № 2, 00001216</t>
  </si>
  <si>
    <t>АСДТУ (магистральная линия связи оптоволоконная), 00001199</t>
  </si>
  <si>
    <t>Шкаф АВТ2, 00001248</t>
  </si>
  <si>
    <t>ЛЭП 6 кв СН, 00001252</t>
  </si>
  <si>
    <t>Установка маслонапорная МНУ 6,3/1-40-8-3, 00000976</t>
  </si>
  <si>
    <t>Устройство отбора напряжения ф "А" ВЛ-227, 00000942</t>
  </si>
  <si>
    <t>Трансформатор напряжения высоковольтный НАМИ 110, 00000916</t>
  </si>
  <si>
    <t>Компрессорная станция КВ-7 (10-16-2,2), 00000961</t>
  </si>
  <si>
    <t>Устройство отбора напряжения ф "В" ВЛ-227, 00000943</t>
  </si>
  <si>
    <t>Шкаф распределительный ПР8503-1002-4УХЛ1, 00000954</t>
  </si>
  <si>
    <t>Выпрямитель сварочный ВД 306М1 14445, 00001094</t>
  </si>
  <si>
    <t>Трансформатор напряжения высоковольтный НАМИ 110, 00000917</t>
  </si>
  <si>
    <t>Система откачки дренажа прискальной стенки (Оборуд, 00001006</t>
  </si>
  <si>
    <t>Устройство отбора напряжения ф "С" ВЛ-227, 00000944</t>
  </si>
  <si>
    <t>Шкаф распределительный ПР8503-1002-4УХЛ1, 00000955</t>
  </si>
  <si>
    <t>Устройство отбора напряжения ф"А" ВЛ-127, 00000939</t>
  </si>
  <si>
    <t>Трансформатор напряжения высоковольтный НАМИ 110, 00000918</t>
  </si>
  <si>
    <t>Приспособление для контроля камеры рабочего колеса, 00001096</t>
  </si>
  <si>
    <t>Система откачки проточной части агрегата и дренаж, 00001005</t>
  </si>
  <si>
    <t>Шкаф распределительный ПР8503-1002-4УХЛ1, 00000956</t>
  </si>
  <si>
    <t>Разъединитель высоковольтный РГП1а-110/1000 УХЛ1,Л, 00000909</t>
  </si>
  <si>
    <t>Щит управления ВШВ-3/100 "ОмегаА", 00001074</t>
  </si>
  <si>
    <t>Трансформатор напряжения высоковольтный НАМИ 110, 00000919</t>
  </si>
  <si>
    <t>Токопровод генераторного напряжения  3150А ТЗК-10-, 00000981</t>
  </si>
  <si>
    <t>Приспособление для испытания крана мостового г/п 1, 00001097</t>
  </si>
  <si>
    <t>Устройство отбора напряжения ф"В"ВЛ-127, 00000940</t>
  </si>
  <si>
    <t>Система контроля и управления ТП, 00001052</t>
  </si>
  <si>
    <t>Шкаф распределительный ПР8503-1002-4УХЛ1, 00000957</t>
  </si>
  <si>
    <t>Оборудование наружного освещения, 00000958</t>
  </si>
  <si>
    <t>Поломоечная машина DELVIR BISHOP E1600, 00001113</t>
  </si>
  <si>
    <t>Токопровод генераторного напряжения 2000А ТЗК-10-2, 00000980</t>
  </si>
  <si>
    <t>Разъединитель высоковольтный РГП1а-110/1000 УХЛ1,Л, 00000910</t>
  </si>
  <si>
    <t>Устройство отбора напряжения ф"С"ВЛ-127, 00000941</t>
  </si>
  <si>
    <t>Затвор дисковый предтурбинный основной (рабоч.) №1, 00000988</t>
  </si>
  <si>
    <t>Трансформатор напряжения высоковольтный НАМИ 110, 00000920</t>
  </si>
  <si>
    <t>Станок двухсторонний заточный напольный ТШ-2, 00001082</t>
  </si>
  <si>
    <t>Затвор основной (рабочий) колесный 5,0-5,0-48,5, 00000972</t>
  </si>
  <si>
    <t>Разъединитель высоковольтный РГП1а-110/1000 УХЛ1,Р, 00000911</t>
  </si>
  <si>
    <t>Трансформатор напряжения высоковольтный НАМИ 110, 00000921</t>
  </si>
  <si>
    <t>Станок двухсторонний заточный напольный ТШ-2, 00001083</t>
  </si>
  <si>
    <t>Выключатель высоковольтный элегазовый ВЭБ-110-40 В, 00000937</t>
  </si>
  <si>
    <t>Телевизор ЖК Samsung LE-40B530P7, 00001112</t>
  </si>
  <si>
    <t>Разъединитель высоковольтный РГП1а-110/1000 УХЛ1,Р, 00000913</t>
  </si>
  <si>
    <t>Затвор плоский скользящий основной (рабочий) 7,0-5, 00000989</t>
  </si>
  <si>
    <t>Разъединитель высоковольтный РГП1а-110/1000 УХЛ1,Ш, 00000907</t>
  </si>
  <si>
    <t>Устройство решеткоочистное (Грейфер), 00000964</t>
  </si>
  <si>
    <t>Контур заземления электростанции гидравлической (з, 00001048</t>
  </si>
  <si>
    <t>Выключатель высоковольтный элегазовый ВЭБ-110-40 В, 00000938</t>
  </si>
  <si>
    <t>Разъединитель высоковольтный РГП1а-110/1000 УХЛ1,Ш, 00000908</t>
  </si>
  <si>
    <t>Выключатель высоковольтный элегазовый ВЭБ-110-40 С, 00000936</t>
  </si>
  <si>
    <t>Микровертушка гидрометрическая ГМЦМ-1, 00000903</t>
  </si>
  <si>
    <t>Затвор плоский скользящий основной (рабочий)7,0-, 00000990</t>
  </si>
  <si>
    <t>Конденсатор связи СМПВ-110/?3-6,4У1 ВЛ-127 Ф"А", 00000924</t>
  </si>
  <si>
    <t>Трансформатор силовой ТД-40000/110 У1, 00000923</t>
  </si>
  <si>
    <t>Маслонасос НМШ 32-10-18/4, 00000995</t>
  </si>
  <si>
    <t>Станок отрезной маятниковый СОМ-400Б, 00001086</t>
  </si>
  <si>
    <t>Затвор ремонтный (строительный) 5,0-5,0-70,3/4,0, 00000971</t>
  </si>
  <si>
    <t>Затвор ремонтный водоприемника 5,5-6,0-48,3 №1, 00000966</t>
  </si>
  <si>
    <t>Разъединитель высоковольтный РГП1а-110/1000 УХЛ1,Ш, 00000912</t>
  </si>
  <si>
    <t>Конденсатор связи СМПВ-110/?3-6,4У1 ВЛ-127 Ф"В", 00000925</t>
  </si>
  <si>
    <t>Затвор ремонтный водоприемника 5,5-6,0-48,3 №2, 00000965</t>
  </si>
  <si>
    <t>Разъединитель высоковольтный РГП1а-110/1000 УХЛ1,Ш, 00000914</t>
  </si>
  <si>
    <t>Конденсатор связи СМПВ-110/?3-6,4У1 ВЛ-127 Ф"С", 00000926</t>
  </si>
  <si>
    <t>Разъединитель высоковольтный РГП1Б-110/1000УХЛ1,ТР, 00000905</t>
  </si>
  <si>
    <t>Кран мостовой электрический г/п 160/32 т., 00001001</t>
  </si>
  <si>
    <t>Конденсатор связи СМПВ-110/?3-6,4У1 ВЛ-227 Ф"А", 00000927</t>
  </si>
  <si>
    <t>Подъемник грузовой LM1020, 00001095</t>
  </si>
  <si>
    <t>Дизельная автоматизированная электростанция БКАЭС 1хP400Р3х1.2–0.2.C, 00001090</t>
  </si>
  <si>
    <t>Кран электрический г/п 2т (выс.под. 6м пролёт 3м), 00001000</t>
  </si>
  <si>
    <t>Конденсатор связи СМПВ-110/?3-6,4У1 ВЛ-227 Ф"В", 00000928</t>
  </si>
  <si>
    <t>Таль (электрическая г/п 0,5т тип ТЭ-100-5110-1ПО), 00001003</t>
  </si>
  <si>
    <t>Шкаф ПР99 IP21, 00001031</t>
  </si>
  <si>
    <t>Комплектная двухтрансформаторная подстанция со щит, 00000984</t>
  </si>
  <si>
    <t>Шкаф ПР99 IP21, 00001028</t>
  </si>
  <si>
    <t>Конденсатор связи СМПВ-110/?3-6,4У1 ВЛ-227 Ф"С", 00000929</t>
  </si>
  <si>
    <t>Система возбуждения тиристорная СТС-М-170-1200-2, 00000979</t>
  </si>
  <si>
    <t>Шкаф ПР99 IP21, 00001029</t>
  </si>
  <si>
    <t>Компрессор стационарный (компрессор.агр-т) №1, 00000996</t>
  </si>
  <si>
    <t>Компрессор стационарный (компрессор.агр-т) №2, 00000997</t>
  </si>
  <si>
    <t>Оборудование технического водоснабжения, 00000973</t>
  </si>
  <si>
    <t>Шкаф ПР99 IP54, 00001030</t>
  </si>
  <si>
    <t>Система заряда и подзаряда батареи аккумуляторной, 00000987</t>
  </si>
  <si>
    <t>Настольно сверлильный станок BV-25FB/400, 00001084</t>
  </si>
  <si>
    <t>Компрессор стационарный (компрессор.агр-т) Ат №1, 00000999</t>
  </si>
  <si>
    <t>Пункт распределительный ПР 99, 00001027</t>
  </si>
  <si>
    <t>Воздухосборник (Рессивер) V=3,2 У1, 00001051</t>
  </si>
  <si>
    <t>Несгораемый шкаф К3-233T (1400/500/455mm), 00001100</t>
  </si>
  <si>
    <t>Шкаф распределительный ПР-8503-1002-3УХЛЗ, 00001046</t>
  </si>
  <si>
    <t>Компрессор стационарный (компрессор.агр-т) Ат №2, 00000998</t>
  </si>
  <si>
    <t>Нивелир цифровой DNA10  в комплекте, 00001075</t>
  </si>
  <si>
    <t>Распределительное устройство (Комплектное генерато, 00000982</t>
  </si>
  <si>
    <t>Воздухосборник (Рессивер) V=3,2 У2, 00001050</t>
  </si>
  <si>
    <t>Воздухосборник (Рессивер) V=3,2куб.м;Ру=45кг/кв.см, 00001049</t>
  </si>
  <si>
    <t>Шандорное заграждение (Ремонтный затвор) 3,6-9,6, 00000970</t>
  </si>
  <si>
    <t>Щит постоянного тока ЩПТЭ1502-220-2007 УХЛ4, 00000985</t>
  </si>
  <si>
    <t>Шкаф распределительный ПР-8503-1002-3УХЛЗ, 00001047</t>
  </si>
  <si>
    <t>Пункт распределительный ПР 99, 00001011</t>
  </si>
  <si>
    <t>Распределительное устройство собственных нужд 6кВ, 00000983</t>
  </si>
  <si>
    <t>Шкаф распределительный ПР8503-1001-2УХЛ2, 00001032</t>
  </si>
  <si>
    <t>GPLE3N рейка нивелирная, инварная, 3 м, 00001098</t>
  </si>
  <si>
    <t>Пункт распределительный ПР 99, 00001056</t>
  </si>
  <si>
    <t>Пункт распределительный ПР 99, 00001012</t>
  </si>
  <si>
    <t>Оборудование хозпитьевой водоподготовки, 00000974</t>
  </si>
  <si>
    <t>Генератор синхронный вертикальный СВ 565/139-30, 00000978</t>
  </si>
  <si>
    <t>Шкаф распределительный ПР8503-1002-1УХЛ3, 00001043</t>
  </si>
  <si>
    <t>Робот-тренажер "ГОША", 00001091</t>
  </si>
  <si>
    <t>Пункт распределительный ПР 99, 00001013</t>
  </si>
  <si>
    <t>GPLE3N рейка нивелирная, инварная, 3 м, 00001099</t>
  </si>
  <si>
    <t>Шкаф распределительный ПР8503-1002-3УХЛ3, 00001042</t>
  </si>
  <si>
    <t>Пункт распределительный ПР 99, 00001014</t>
  </si>
  <si>
    <t>Контактный уровнемер KL-010TM, 00001079</t>
  </si>
  <si>
    <t>Устройство испытательное РЕТОМ-51 (к/т), 00001076</t>
  </si>
  <si>
    <t>Шкаф распределительный ПР8503-1002-3УХЛ3, 00001045</t>
  </si>
  <si>
    <t>Пункт распределительный ПР 99, 00001015</t>
  </si>
  <si>
    <t>Ограничитель перенапряжения ОПН-П1-110/77/1010/2, 00000945</t>
  </si>
  <si>
    <t>Блок управления компрессором "ПилотМ", 00001073</t>
  </si>
  <si>
    <t>Пункт распределительный ПР 99, 00001016</t>
  </si>
  <si>
    <t>Устройство контроля тока провод. (пульт) УКТ-03, 00001080</t>
  </si>
  <si>
    <t>TCR1201+R1000 электронный тахеометр в комплекте, 00001078</t>
  </si>
  <si>
    <t>Ограничитель перенапряжения ОПН-П1-110/77/1010/2, 00000946</t>
  </si>
  <si>
    <t>Электрические защиты (АСУ агрегата), 00000992</t>
  </si>
  <si>
    <t>Пункт распределительный ПР 99, 00001017</t>
  </si>
  <si>
    <t>Ограничитель перенапряжения ОПН-П1-110/77/1010/2, 00000947</t>
  </si>
  <si>
    <t>Снегопогрузчик ПФС-320 БКУ (8296 СО15), 00001093</t>
  </si>
  <si>
    <t>Электрические защиты (АСУ постанции), 00000993</t>
  </si>
  <si>
    <t>Регулятор электрогидравлический, 00000977</t>
  </si>
  <si>
    <t>Затвор аварийно-ремонтный, плоский,скользящий. 4,8, 00001054</t>
  </si>
  <si>
    <t>Ресивер (воздухосборник) РВ-430/10., 00000962</t>
  </si>
  <si>
    <t>Пункт распределительный ПР 99, 00001018</t>
  </si>
  <si>
    <t>Оборудование наружного освещения, 00001010</t>
  </si>
  <si>
    <t>Токарно-винторезный станок 1К625Д, 00001085</t>
  </si>
  <si>
    <t>Ограничитель перенапряжения ОПН-П1-110/77/1010/2, 00000948</t>
  </si>
  <si>
    <t>Система шин (АС-150), 00000922</t>
  </si>
  <si>
    <t>Пункт распределительный ПР 99, 00001019</t>
  </si>
  <si>
    <t>Система управления агрегата, 00000991</t>
  </si>
  <si>
    <t>Шкаф распределительный ПР8503-1003-2УХЛ3, 00001035</t>
  </si>
  <si>
    <t>Ограничитель перенапряжения ОПН-П1-110/77/1010/2, 00000949</t>
  </si>
  <si>
    <t>Оборудование насосной пожаротушения, 00001004</t>
  </si>
  <si>
    <t>Вольтамперфазометр цифровой PETOMETP с аксессуарам, 00001077</t>
  </si>
  <si>
    <t>Пункт распределительный ПР 99, 00001020</t>
  </si>
  <si>
    <t>Радиально-сверлильный станок 2С132, 00001081</t>
  </si>
  <si>
    <t>Шкаф распределительный ПР8503-1003-2УХЛ3, 00001041</t>
  </si>
  <si>
    <t>Ограничитель перенапряжения ОПН-П1-110/77/1010/2, 00000950</t>
  </si>
  <si>
    <t>Подстанция трансформаторная комплектная КТКП(ВК)-1, 00000969</t>
  </si>
  <si>
    <t>Система управления выключателем (АСУ постанции), 00000994</t>
  </si>
  <si>
    <t>Шкаф распределительный ПР8503-1004-3УХЛ3, 00001036</t>
  </si>
  <si>
    <t>Пункт распределительный ПР 99, 00001021</t>
  </si>
  <si>
    <t>Решетка сороудерживающая водоприемника № 1, 00000963</t>
  </si>
  <si>
    <t>Ограничитель перенапряжения ОПН-П1-110/77/1010/2, 00000951</t>
  </si>
  <si>
    <t>Подстанция трансформаторная комплектная КТПК(ВК), 00000960</t>
  </si>
  <si>
    <t>Система вентиляции, 00001009</t>
  </si>
  <si>
    <t>Шкаф распределительный ПР8503-1004-3УХЛ3, 00001037</t>
  </si>
  <si>
    <t>Пункт распределительный ПР 99, 00001022</t>
  </si>
  <si>
    <t>Затвор рабочий сегментный 4,8-4,8-105,0, 00001055</t>
  </si>
  <si>
    <t>Уровнемер KL-010, 00000901</t>
  </si>
  <si>
    <t>Решетка сороудерживающая водоприемника № 2, 00000967</t>
  </si>
  <si>
    <t>Ограничитель перенапряжения ОПН-П1-110/77/1010/2, 00000952</t>
  </si>
  <si>
    <t>Механизм передвижной подъемный (Подъемник) 2х20т, 00001002</t>
  </si>
  <si>
    <t>Заградитель высокочастотный ВЗ 630/0,5 ф "А" ВЛ-11, 00000930</t>
  </si>
  <si>
    <t>Турбина гидравлическая поворотнолопастная осевая, 00000975</t>
  </si>
  <si>
    <t>Шкаф распределительный ПР8503-1004-3УХЛ3, 00001038</t>
  </si>
  <si>
    <t>Подъемник передвижной г/п 55/5 т, 00000959</t>
  </si>
  <si>
    <t>Оборудование очистных сооружений, 00001007</t>
  </si>
  <si>
    <t>Пункт распределительный ПР 99, 00001023</t>
  </si>
  <si>
    <t>Ограничитель перенапряжения ОПН-П1-110/77/1010/2, 00000953</t>
  </si>
  <si>
    <t>Заградитель высокочастотный ВЗ 630/0,5 ф "А" ВЛ-11, 00000933</t>
  </si>
  <si>
    <t>Шкаф распределительный ПР8503-1004-3УХЛ3, 00001039</t>
  </si>
  <si>
    <t>Маломерное судно Nissamaran-420 TR, 00001092</t>
  </si>
  <si>
    <t>Пункт распределительный ПР 99, 00001024</t>
  </si>
  <si>
    <t>Батарея аккумуляторная свинцово-кислотная Varta Vb, 00000986</t>
  </si>
  <si>
    <t>Заградитель высокочастотный ВЗ 630/0,5 ф "В" ВЛ-11, 00000931</t>
  </si>
  <si>
    <t>Пункт распределительный ПР 99, 00001025</t>
  </si>
  <si>
    <t>Шкаф распределительный ПР8503-1004-3УХЛ3, 00001040</t>
  </si>
  <si>
    <t>Заградитель высокочастотный ВЗ 630/0,5 ф "В" ВЛ-11, 00000934</t>
  </si>
  <si>
    <t>Пункт распределительный ПР 99, 00001026</t>
  </si>
  <si>
    <t>Шкаф распределительный ПР8503-1008-2УХЛ2, 00001044</t>
  </si>
  <si>
    <t>Заградитель высокочастотный ВЗ 630/0,5 ф "С" ВЛ-11, 00000932</t>
  </si>
  <si>
    <t>Шкаф распределительный ПР8503-1009-3УХЛ3, 00001033</t>
  </si>
  <si>
    <t>Пути перекатки силового трансформатора, 00000906</t>
  </si>
  <si>
    <t>Система кондиционирования, 00001008</t>
  </si>
  <si>
    <t>Заградитель высокочастотный ВЗ 630/0,5 ф "С" ВЛ-11, 00000935</t>
  </si>
  <si>
    <t>Шкаф распределительный ПР8503-1009-3УХЛ3, 00001034</t>
  </si>
  <si>
    <t>Воздушный переход (тр-р - ОРУ), 00000915</t>
  </si>
  <si>
    <t>Оборудование системы охранно-пожарной сигнализации, 00001053</t>
  </si>
  <si>
    <t>Копировальный аппарат 100S12567 XEROX WC 5020/B, 00000617</t>
  </si>
  <si>
    <t>Компьютер Intel Core 2 Duo E7400, 00000591</t>
  </si>
  <si>
    <t>Компьютер Intel Core 2 Duo E7400, 00000592</t>
  </si>
  <si>
    <t>Компьютер Intel Core 2 Duo E7400, 00000593</t>
  </si>
  <si>
    <t>Компьютер Intel Core 2 Duo E7400, 00000594</t>
  </si>
  <si>
    <t>Компьютер Intel Core 2 Duo E7400, 00000595</t>
  </si>
  <si>
    <t>Компьютер Intel Core 2 Duo E7400, 00000596</t>
  </si>
  <si>
    <t>Компьютер Intel Core 2 Duo  E4500/1, 00001089</t>
  </si>
  <si>
    <t>Дизельный генератор однофазный в кожухе GML 13000S, 10.8кВт, 00001258</t>
  </si>
  <si>
    <t>Дизельный генератор однофазный в кожухе AKSA ADP 16, 00001263</t>
  </si>
  <si>
    <t>Сооружение инженерной защиты, 00001264</t>
  </si>
  <si>
    <t>Вагончик для жилья на шасси 186/13 (№ 9013 СО 15), 00001128</t>
  </si>
  <si>
    <t>Итого</t>
  </si>
  <si>
    <t>Восстановительная стоимость по оценке</t>
  </si>
  <si>
    <t>Страховаяпремия в год</t>
  </si>
  <si>
    <t>Ставка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</si>
  <si>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</si>
  <si>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</si>
  <si>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</si>
  <si>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</si>
  <si>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</si>
  <si>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</si>
  <si>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</si>
  <si>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</si>
  <si>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</si>
  <si>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</si>
  <si>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</si>
  <si>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</si>
  <si>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Подразделение \ Основное средство.Родитель \ Основное средство, Инвентарный номер</t>
  </si>
  <si>
    <t>Козловой монтажный кран КС 50-12 г/п 50 тн., 00000451</t>
  </si>
  <si>
    <t>ВНОВЬ ВВЕДЕННЫЕ ОБЪЕКТЫ 2-я очередь (льгот)</t>
  </si>
  <si>
    <t>ВНОВЬ ВВЕДЕНЫЕ ОБЪЕКТЫ 1-я очередь (льгот)</t>
  </si>
  <si>
    <t>ВЫЧИСЛИТЕЛЬНАЯ ТЕХНИКА</t>
  </si>
  <si>
    <t>КСБ (льгот)</t>
  </si>
  <si>
    <t>ЛЬГОТИРУЕМЫЕ ОС</t>
  </si>
  <si>
    <t>ЛЬГОТИРУЕМЫЕ ОС 2 очереди</t>
  </si>
  <si>
    <t>МАШИНЫ И ОБОРУДОВАНИЕ</t>
  </si>
  <si>
    <t>ПРОЧИЕ</t>
  </si>
  <si>
    <t>ПРОЧИЕ МАШИНЫ И ОБОРУДОВАНИЕ, СРЕДСТВА ИЗМЕРЕНИЙ</t>
  </si>
  <si>
    <t>ТРАНСПОРТНЫЕ СРЕДСТВА</t>
  </si>
  <si>
    <t>ХОЗИНВЕНТАРЬ</t>
  </si>
  <si>
    <t>Всего</t>
  </si>
  <si>
    <t>Льготируемые ОС</t>
  </si>
  <si>
    <t>30.06.2016г.</t>
  </si>
  <si>
    <t>Налог на имущество не льгот.</t>
  </si>
  <si>
    <t>Среднегодовая ст-ть не льгот.</t>
  </si>
  <si>
    <t xml:space="preserve">Ставка налога не льгот. </t>
  </si>
  <si>
    <t>Сумма налога не льгот.</t>
  </si>
  <si>
    <t>Налог на имущество льгот.</t>
  </si>
  <si>
    <t>Среднегодовая ст-ть  льгот.</t>
  </si>
  <si>
    <t xml:space="preserve">Ставка налога  льгот. </t>
  </si>
  <si>
    <t>Сумма налога  льгот.</t>
  </si>
  <si>
    <t>Налог на имущество всего в год</t>
  </si>
  <si>
    <t>Амортизация всего в год</t>
  </si>
  <si>
    <t>ВНОВЬ ВВЕДЕННЫЕ ОБЪЕКТЫ 2-я очередь</t>
  </si>
  <si>
    <t>Амортизация</t>
  </si>
  <si>
    <t>Амортизация в месяц</t>
  </si>
  <si>
    <t>Дизельный генератор 10кВт, 220В в контейнере, 00001292</t>
  </si>
  <si>
    <t>Дизельный генератор 10кВт, 220В в контейнере, 00001293</t>
  </si>
  <si>
    <t>Дизельный генератор 10кВт, 220В в контейнере, 00001294</t>
  </si>
  <si>
    <t>Система технологического телевидения, 00001298</t>
  </si>
  <si>
    <t>АО "Зарамагские ГЭС"</t>
  </si>
  <si>
    <t>Ведомость амортизации ОС за Декабрь 2015 г.</t>
  </si>
  <si>
    <t>ДВИЖИМОЕ ИМУЩЕСТВО с 01.01.2013 (ЛЬГОТ. код 2010257)</t>
  </si>
  <si>
    <t>Кран электрический мостовой подвесной г/п 2т, 00001320</t>
  </si>
  <si>
    <t>ДВИЖИМОЕ ИМУЩЕСТВО с 01.01.2013 г. и с 01.01.2015 1-я и 2-я АГ</t>
  </si>
  <si>
    <t>НЕДВИЖКА</t>
  </si>
  <si>
    <t>Система дренажная, 00001312</t>
  </si>
  <si>
    <t>Лестницы и площадки для обслуживания технологического оборудования в Тоннеле деривационном с  концев, 00001314</t>
  </si>
  <si>
    <t>Лестницы и площадки для обслуживания технологического оборудования на Водоприемнике, 00001315</t>
  </si>
  <si>
    <t>Лестницы и площадки для обслуживания технологического оборудования на Холостом водосбросе-регулируем, 00001316</t>
  </si>
  <si>
    <t>Скважина водозаборная № 802, 00001335</t>
  </si>
  <si>
    <t>Здание насосной станции, 00001336</t>
  </si>
  <si>
    <t>Ограждение металлическое, 00001337</t>
  </si>
  <si>
    <t>Кабельная линия 0,4 кВ, 00001338</t>
  </si>
  <si>
    <t>Система хозпитьевого водоснабжения, 00001339</t>
  </si>
  <si>
    <t>Внутрихозяйственная дорога к скважине, 00001340</t>
  </si>
  <si>
    <t>Здание компрессорной, 00001319</t>
  </si>
  <si>
    <t>НЕДВИЖКА  (ЛЬГОТ.)</t>
  </si>
  <si>
    <t>Движимое имущество с 01.01.2013г. (не облагается налог на имущество)</t>
  </si>
  <si>
    <t>Не льготируемые ОС с 01.01.2016г.</t>
  </si>
  <si>
    <t>В месяц за период с 01.01.2016 по 31.12.2016</t>
  </si>
  <si>
    <t>Прочие затраты на содержание имущества 2016</t>
  </si>
  <si>
    <r>
      <t xml:space="preserve">к д/с </t>
    </r>
    <r>
      <rPr>
        <b/>
        <sz val="12"/>
        <rFont val="Times New Roman"/>
        <family val="1"/>
      </rPr>
      <t>№____ от _________ 2016 года</t>
    </r>
  </si>
  <si>
    <t>на уровне 2015</t>
  </si>
  <si>
    <t>55 725,12 в год</t>
  </si>
  <si>
    <t>Техприсоединение</t>
  </si>
  <si>
    <t>Прочие</t>
  </si>
  <si>
    <t>30.09.2111г.</t>
  </si>
  <si>
    <t>31.12.2016г.</t>
  </si>
  <si>
    <t xml:space="preserve">
Лицензия на право пользования недрами</t>
  </si>
  <si>
    <t>2292,81 в год</t>
  </si>
  <si>
    <t>31.10.2030г.</t>
  </si>
  <si>
    <t>Проведение мониторинга качества потребляемой воды из водохранилища и сбрасываемых сточных вод ЗГЭС на 2016 г</t>
  </si>
  <si>
    <t>АО  "СОГАЗ"</t>
  </si>
  <si>
    <t>№ 0215HL003 30.12.2015</t>
  </si>
  <si>
    <t>Страхование маломерных судов</t>
  </si>
  <si>
    <t xml:space="preserve">Федеральный бюджет </t>
  </si>
  <si>
    <t>Водный налог (по счетчику - по налоговой декларации)</t>
  </si>
  <si>
    <t>д/с №25/1 от 10.02.2015г.</t>
  </si>
  <si>
    <t>д/с №1 от 30.12.2015г. к дог. №20/ 15 от 20.02.2015г.</t>
  </si>
  <si>
    <t>Компьютер Intel Core 2 Duo E7200, 00000588</t>
  </si>
  <si>
    <t>ОАО "МРСК" Северного Кавказа"</t>
  </si>
  <si>
    <t>№327/2012 от 01.10.12г.</t>
  </si>
  <si>
    <t>Аренда опор ВЛ для подвески ВОЛС</t>
  </si>
  <si>
    <t>Маломерное судно</t>
  </si>
  <si>
    <t>по Постановлению № 504</t>
  </si>
  <si>
    <t>Расчет страхование имущества  АО "Зарамагские ГЭС" на 2016 год с 01.05.2016г.</t>
  </si>
  <si>
    <t>Приложение № 2</t>
  </si>
  <si>
    <t>____________________/                      /</t>
  </si>
  <si>
    <t>к Договору аренды имущества  от 28.04.2010 № 1-МА-2010</t>
  </si>
  <si>
    <t>Расчет арендной платы за Имущество с 01.05.2016</t>
  </si>
  <si>
    <t>Исполнительный директор</t>
  </si>
  <si>
    <t xml:space="preserve">От Стороны 1:    </t>
  </si>
  <si>
    <t xml:space="preserve">От Стороны 2:         </t>
  </si>
  <si>
    <t xml:space="preserve">            к    Дополнительному  соглашению №9 от    ___   _______2016г.</t>
  </si>
  <si>
    <t>_____________/ В.Б. Тотров /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</si>
</sst>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#,##0.0"/>
    <numFmt numFmtId="167" formatCode="#,##0.00_ ;\-#,##0.00\ "/>
    <numFmt numFmtId="168" formatCode="#,##0.00;[Red]\-#,##0.00"/>
    <numFmt numFmtId="169" formatCode="0.00;[Red]\-0.00"/>
    <numFmt numFmtId="170" formatCode="#,##0.00_ ;[Red]\-#,##0.00\ "/>
    <numFmt numFmtId="171" formatCode="0.0%"/>
    <numFmt numFmtId="172" formatCode="0.000%"/>
    <numFmt numFmtId="173" formatCode="0.0000%"/>
    <numFmt numFmtId="174" formatCode="#,##0.000_ ;[Red]\-#,##0.000\ "/>
    <numFmt numFmtId="175" formatCode="#,##0.0000_ ;[Red]\-#,##0.0000\ "/>
    <numFmt numFmtId="176" formatCode="0.000"/>
    <numFmt numFmtId="177" formatCode="0.0"/>
    <numFmt numFmtId="178" formatCode="0.00000"/>
    <numFmt numFmtId="179" formatCode="0.0000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Helv"/>
      <family val="0"/>
    </font>
    <font>
      <sz val="10"/>
      <name val="NTHarmonica"/>
      <family val="0"/>
    </font>
    <font>
      <sz val="11"/>
      <name val="Calibri"/>
      <family val="2"/>
    </font>
    <font>
      <b/>
      <sz val="14"/>
      <name val="Times New Roman"/>
      <family val="1"/>
    </font>
    <font>
      <u val="single"/>
      <sz val="8"/>
      <name val="Arial Cyr"/>
      <family val="0"/>
    </font>
    <font>
      <sz val="12"/>
      <name val="Times New Roman"/>
      <family val="1"/>
    </font>
    <font>
      <b/>
      <i/>
      <sz val="14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b/>
      <sz val="10"/>
      <color indexed="2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3F2F"/>
      <name val="Arial"/>
      <family val="2"/>
    </font>
    <font>
      <sz val="9"/>
      <color rgb="FF003F2F"/>
      <name val="Arial"/>
      <family val="2"/>
    </font>
    <font>
      <b/>
      <sz val="10"/>
      <color rgb="FF003F2F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F0DD"/>
        <bgColor indexed="64"/>
      </patternFill>
    </fill>
    <fill>
      <patternFill patternType="solid">
        <fgColor rgb="FFF0F6EF"/>
        <bgColor indexed="64"/>
      </patternFill>
    </fill>
    <fill>
      <patternFill patternType="solid">
        <fgColor rgb="FFD6E5C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medium"/>
      <top style="thin"/>
      <bottom style="thin"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</border>
    <border>
      <left style="thin">
        <color rgb="FFACC8BD"/>
      </left>
      <right/>
      <top style="thin">
        <color rgb="FFACC8BD"/>
      </top>
      <bottom style="thin">
        <color rgb="FFACC8BD"/>
      </bottom>
    </border>
    <border>
      <left/>
      <right style="thin">
        <color rgb="FFACC8BD"/>
      </right>
      <top style="thin">
        <color rgb="FFACC8BD"/>
      </top>
      <bottom style="thin">
        <color rgb="FFACC8BD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</border>
    <border>
      <left style="thin">
        <color rgb="FFB3AC86"/>
      </left>
      <right/>
      <top style="thin">
        <color rgb="FFB3AC86"/>
      </top>
      <bottom style="thin">
        <color rgb="FFB3AC86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164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165" fontId="2" fillId="0" borderId="1">
      <alignment/>
      <protection locked="0"/>
    </xf>
    <xf numFmtId="0" fontId="52" fillId="25" borderId="2" applyNumberFormat="0" applyAlignment="0" applyProtection="0"/>
    <xf numFmtId="0" fontId="53" fillId="26" borderId="3" applyNumberFormat="0" applyAlignment="0" applyProtection="0"/>
    <xf numFmtId="0" fontId="54" fillId="26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7" applyBorder="0">
      <alignment horizontal="center" vertical="center" wrapText="1"/>
      <protection/>
    </xf>
    <xf numFmtId="165" fontId="12" fillId="27" borderId="1">
      <alignment/>
      <protection/>
    </xf>
    <xf numFmtId="4" fontId="6" fillId="28" borderId="8" applyBorder="0">
      <alignment horizontal="right"/>
      <protection/>
    </xf>
    <xf numFmtId="0" fontId="59" fillId="0" borderId="9" applyNumberFormat="0" applyFill="0" applyAlignment="0" applyProtection="0"/>
    <xf numFmtId="0" fontId="60" fillId="29" borderId="10" applyNumberFormat="0" applyAlignment="0" applyProtection="0"/>
    <xf numFmtId="0" fontId="14" fillId="0" borderId="0">
      <alignment horizontal="center" vertical="top" wrapText="1"/>
      <protection/>
    </xf>
    <xf numFmtId="0" fontId="15" fillId="0" borderId="0">
      <alignment horizontal="center" vertical="center" wrapText="1"/>
      <protection/>
    </xf>
    <xf numFmtId="0" fontId="13" fillId="4" borderId="0" applyFill="0">
      <alignment wrapText="1"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9" fontId="6" fillId="0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12" applyNumberFormat="0" applyFill="0" applyAlignment="0" applyProtection="0"/>
    <xf numFmtId="0" fontId="17" fillId="0" borderId="0">
      <alignment/>
      <protection/>
    </xf>
    <xf numFmtId="0" fontId="66" fillId="0" borderId="0" applyNumberFormat="0" applyFill="0" applyBorder="0" applyAlignment="0" applyProtection="0"/>
    <xf numFmtId="49" fontId="13" fillId="0" borderId="0">
      <alignment horizontal="center"/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33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67" fillId="34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3" fillId="35" borderId="0" xfId="69" applyFont="1" applyFill="1" applyAlignment="1">
      <alignment horizontal="right"/>
      <protection/>
    </xf>
    <xf numFmtId="0" fontId="3" fillId="35" borderId="0" xfId="69" applyFont="1" applyFill="1" applyAlignment="1">
      <alignment/>
      <protection/>
    </xf>
    <xf numFmtId="0" fontId="19" fillId="35" borderId="0" xfId="69" applyFont="1" applyFill="1">
      <alignment/>
      <protection/>
    </xf>
    <xf numFmtId="0" fontId="19" fillId="35" borderId="0" xfId="69" applyFont="1" applyFill="1">
      <alignment/>
      <protection/>
    </xf>
    <xf numFmtId="0" fontId="4" fillId="35" borderId="13" xfId="69" applyFont="1" applyFill="1" applyBorder="1" applyAlignment="1">
      <alignment horizontal="center" vertical="center" wrapText="1"/>
      <protection/>
    </xf>
    <xf numFmtId="0" fontId="4" fillId="35" borderId="14" xfId="69" applyFont="1" applyFill="1" applyBorder="1" applyAlignment="1">
      <alignment horizontal="center" vertical="center" wrapText="1"/>
      <protection/>
    </xf>
    <xf numFmtId="0" fontId="4" fillId="35" borderId="15" xfId="69" applyFont="1" applyFill="1" applyBorder="1" applyAlignment="1">
      <alignment horizontal="center" vertical="center" wrapText="1"/>
      <protection/>
    </xf>
    <xf numFmtId="0" fontId="19" fillId="35" borderId="0" xfId="69" applyFont="1" applyFill="1" applyAlignment="1">
      <alignment vertical="center"/>
      <protection/>
    </xf>
    <xf numFmtId="0" fontId="21" fillId="35" borderId="16" xfId="49" applyFont="1" applyFill="1" applyBorder="1" applyAlignment="1" applyProtection="1">
      <alignment horizontal="center" vertical="center" wrapText="1"/>
      <protection/>
    </xf>
    <xf numFmtId="0" fontId="4" fillId="35" borderId="17" xfId="69" applyFont="1" applyFill="1" applyBorder="1" applyAlignment="1">
      <alignment horizontal="center" vertical="center" wrapText="1"/>
      <protection/>
    </xf>
    <xf numFmtId="0" fontId="4" fillId="35" borderId="18" xfId="69" applyFont="1" applyFill="1" applyBorder="1" applyAlignment="1">
      <alignment vertical="top" wrapText="1"/>
      <protection/>
    </xf>
    <xf numFmtId="0" fontId="4" fillId="35" borderId="18" xfId="69" applyFont="1" applyFill="1" applyBorder="1" applyAlignment="1">
      <alignment horizontal="center" wrapText="1"/>
      <protection/>
    </xf>
    <xf numFmtId="4" fontId="4" fillId="35" borderId="18" xfId="69" applyNumberFormat="1" applyFont="1" applyFill="1" applyBorder="1" applyAlignment="1">
      <alignment horizontal="right" vertical="top" wrapText="1"/>
      <protection/>
    </xf>
    <xf numFmtId="0" fontId="4" fillId="35" borderId="19" xfId="69" applyFont="1" applyFill="1" applyBorder="1" applyAlignment="1">
      <alignment vertical="top" wrapText="1"/>
      <protection/>
    </xf>
    <xf numFmtId="0" fontId="4" fillId="35" borderId="0" xfId="69" applyFont="1" applyFill="1">
      <alignment/>
      <protection/>
    </xf>
    <xf numFmtId="4" fontId="19" fillId="35" borderId="0" xfId="69" applyNumberFormat="1" applyFont="1" applyFill="1">
      <alignment/>
      <protection/>
    </xf>
    <xf numFmtId="0" fontId="2" fillId="0" borderId="0" xfId="72" applyFont="1" applyFill="1" applyAlignment="1">
      <alignment vertical="center"/>
      <protection/>
    </xf>
    <xf numFmtId="44" fontId="2" fillId="0" borderId="0" xfId="72" applyNumberFormat="1" applyFont="1" applyFill="1" applyAlignment="1">
      <alignment vertical="center"/>
      <protection/>
    </xf>
    <xf numFmtId="0" fontId="2" fillId="0" borderId="0" xfId="72" applyFont="1" applyFill="1" applyAlignment="1">
      <alignment horizontal="center" vertical="center"/>
      <protection/>
    </xf>
    <xf numFmtId="3" fontId="2" fillId="0" borderId="0" xfId="72" applyNumberFormat="1" applyFont="1" applyFill="1" applyAlignment="1">
      <alignment vertical="center"/>
      <protection/>
    </xf>
    <xf numFmtId="0" fontId="24" fillId="0" borderId="0" xfId="72" applyFont="1" applyFill="1" applyAlignment="1">
      <alignment vertical="center"/>
      <protection/>
    </xf>
    <xf numFmtId="44" fontId="24" fillId="0" borderId="0" xfId="72" applyNumberFormat="1" applyFont="1" applyFill="1" applyAlignment="1">
      <alignment vertical="center"/>
      <protection/>
    </xf>
    <xf numFmtId="0" fontId="24" fillId="0" borderId="0" xfId="72" applyFont="1" applyFill="1" applyAlignment="1">
      <alignment horizontal="center" vertical="center"/>
      <protection/>
    </xf>
    <xf numFmtId="3" fontId="24" fillId="0" borderId="0" xfId="72" applyNumberFormat="1" applyFont="1" applyFill="1" applyAlignment="1">
      <alignment vertical="center"/>
      <protection/>
    </xf>
    <xf numFmtId="4" fontId="2" fillId="0" borderId="0" xfId="72" applyNumberFormat="1" applyFont="1" applyFill="1" applyAlignment="1">
      <alignment vertical="center"/>
      <protection/>
    </xf>
    <xf numFmtId="4" fontId="24" fillId="0" borderId="0" xfId="72" applyNumberFormat="1" applyFont="1" applyFill="1" applyAlignment="1">
      <alignment vertical="center"/>
      <protection/>
    </xf>
    <xf numFmtId="0" fontId="24" fillId="0" borderId="8" xfId="72" applyFont="1" applyFill="1" applyBorder="1" applyAlignment="1">
      <alignment vertical="center"/>
      <protection/>
    </xf>
    <xf numFmtId="44" fontId="24" fillId="0" borderId="8" xfId="72" applyNumberFormat="1" applyFont="1" applyFill="1" applyBorder="1" applyAlignment="1">
      <alignment vertical="center"/>
      <protection/>
    </xf>
    <xf numFmtId="0" fontId="24" fillId="0" borderId="8" xfId="72" applyFont="1" applyFill="1" applyBorder="1" applyAlignment="1">
      <alignment horizontal="center" vertical="center"/>
      <protection/>
    </xf>
    <xf numFmtId="0" fontId="2" fillId="0" borderId="8" xfId="72" applyFont="1" applyFill="1" applyBorder="1" applyAlignment="1">
      <alignment vertical="center"/>
      <protection/>
    </xf>
    <xf numFmtId="44" fontId="2" fillId="0" borderId="8" xfId="72" applyNumberFormat="1" applyFont="1" applyFill="1" applyBorder="1" applyAlignment="1">
      <alignment vertical="center"/>
      <protection/>
    </xf>
    <xf numFmtId="10" fontId="2" fillId="0" borderId="8" xfId="72" applyNumberFormat="1" applyFont="1" applyFill="1" applyBorder="1" applyAlignment="1">
      <alignment horizontal="center" vertical="center"/>
      <protection/>
    </xf>
    <xf numFmtId="173" fontId="24" fillId="0" borderId="0" xfId="72" applyNumberFormat="1" applyFont="1" applyFill="1" applyAlignment="1">
      <alignment vertical="center"/>
      <protection/>
    </xf>
    <xf numFmtId="0" fontId="0" fillId="0" borderId="0" xfId="0" applyAlignment="1">
      <alignment horizontal="left"/>
    </xf>
    <xf numFmtId="170" fontId="0" fillId="0" borderId="0" xfId="0" applyNumberFormat="1" applyAlignment="1">
      <alignment horizontal="left"/>
    </xf>
    <xf numFmtId="0" fontId="27" fillId="0" borderId="0" xfId="0" applyFont="1" applyAlignment="1">
      <alignment horizontal="left"/>
    </xf>
    <xf numFmtId="168" fontId="0" fillId="0" borderId="0" xfId="0" applyNumberFormat="1" applyAlignment="1">
      <alignment horizontal="left"/>
    </xf>
    <xf numFmtId="170" fontId="0" fillId="0" borderId="0" xfId="0" applyNumberFormat="1" applyAlignment="1">
      <alignment/>
    </xf>
    <xf numFmtId="0" fontId="0" fillId="36" borderId="0" xfId="0" applyFill="1" applyAlignment="1">
      <alignment horizontal="left"/>
    </xf>
    <xf numFmtId="0" fontId="16" fillId="0" borderId="0" xfId="0" applyFont="1" applyAlignment="1">
      <alignment horizontal="left" vertical="top" wrapText="1"/>
    </xf>
    <xf numFmtId="170" fontId="0" fillId="0" borderId="20" xfId="0" applyNumberFormat="1" applyBorder="1" applyAlignment="1">
      <alignment/>
    </xf>
    <xf numFmtId="168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16" fillId="0" borderId="0" xfId="0" applyFont="1" applyAlignment="1">
      <alignment horizontal="left"/>
    </xf>
    <xf numFmtId="0" fontId="16" fillId="36" borderId="0" xfId="0" applyFont="1" applyFill="1" applyAlignment="1">
      <alignment horizontal="left"/>
    </xf>
    <xf numFmtId="14" fontId="22" fillId="37" borderId="8" xfId="69" applyNumberFormat="1" applyFont="1" applyFill="1" applyBorder="1" applyAlignment="1">
      <alignment horizontal="center" wrapText="1"/>
      <protection/>
    </xf>
    <xf numFmtId="4" fontId="22" fillId="37" borderId="8" xfId="69" applyNumberFormat="1" applyFont="1" applyFill="1" applyBorder="1" applyAlignment="1">
      <alignment horizontal="right" wrapText="1"/>
      <protection/>
    </xf>
    <xf numFmtId="0" fontId="22" fillId="37" borderId="8" xfId="69" applyFont="1" applyFill="1" applyBorder="1" applyAlignment="1">
      <alignment horizontal="center" wrapText="1"/>
      <protection/>
    </xf>
    <xf numFmtId="168" fontId="26" fillId="0" borderId="21" xfId="0" applyNumberFormat="1" applyFont="1" applyBorder="1" applyAlignment="1">
      <alignment horizontal="right" vertical="top" wrapText="1"/>
    </xf>
    <xf numFmtId="0" fontId="26" fillId="0" borderId="21" xfId="0" applyFont="1" applyBorder="1" applyAlignment="1">
      <alignment horizontal="right" vertical="top" wrapText="1"/>
    </xf>
    <xf numFmtId="0" fontId="26" fillId="0" borderId="22" xfId="0" applyFont="1" applyBorder="1" applyAlignment="1">
      <alignment horizontal="right" vertical="top" wrapText="1"/>
    </xf>
    <xf numFmtId="0" fontId="26" fillId="0" borderId="23" xfId="0" applyFont="1" applyBorder="1" applyAlignment="1">
      <alignment horizontal="right" vertical="top" wrapText="1"/>
    </xf>
    <xf numFmtId="168" fontId="68" fillId="38" borderId="21" xfId="0" applyNumberFormat="1" applyFont="1" applyFill="1" applyBorder="1" applyAlignment="1">
      <alignment horizontal="right" vertical="top" wrapText="1"/>
    </xf>
    <xf numFmtId="0" fontId="68" fillId="38" borderId="22" xfId="0" applyFont="1" applyFill="1" applyBorder="1" applyAlignment="1">
      <alignment horizontal="right" vertical="top" wrapText="1"/>
    </xf>
    <xf numFmtId="0" fontId="68" fillId="38" borderId="23" xfId="0" applyFont="1" applyFill="1" applyBorder="1" applyAlignment="1">
      <alignment horizontal="right" vertical="top" wrapText="1"/>
    </xf>
    <xf numFmtId="0" fontId="68" fillId="38" borderId="21" xfId="0" applyFont="1" applyFill="1" applyBorder="1" applyAlignment="1">
      <alignment horizontal="right" vertical="top" wrapText="1"/>
    </xf>
    <xf numFmtId="168" fontId="69" fillId="39" borderId="21" xfId="0" applyNumberFormat="1" applyFont="1" applyFill="1" applyBorder="1" applyAlignment="1">
      <alignment horizontal="right" vertical="top" wrapText="1"/>
    </xf>
    <xf numFmtId="0" fontId="69" fillId="39" borderId="21" xfId="0" applyFont="1" applyFill="1" applyBorder="1" applyAlignment="1">
      <alignment horizontal="right" vertical="top" wrapText="1"/>
    </xf>
    <xf numFmtId="0" fontId="69" fillId="39" borderId="22" xfId="0" applyFont="1" applyFill="1" applyBorder="1" applyAlignment="1">
      <alignment horizontal="right" vertical="top" wrapText="1"/>
    </xf>
    <xf numFmtId="0" fontId="69" fillId="39" borderId="23" xfId="0" applyFont="1" applyFill="1" applyBorder="1" applyAlignment="1">
      <alignment horizontal="right" vertical="top" wrapText="1"/>
    </xf>
    <xf numFmtId="169" fontId="26" fillId="0" borderId="21" xfId="0" applyNumberFormat="1" applyFont="1" applyBorder="1" applyAlignment="1">
      <alignment horizontal="right" vertical="top" wrapText="1"/>
    </xf>
    <xf numFmtId="170" fontId="0" fillId="0" borderId="16" xfId="0" applyNumberFormat="1" applyBorder="1" applyAlignment="1">
      <alignment/>
    </xf>
    <xf numFmtId="4" fontId="22" fillId="37" borderId="8" xfId="69" applyNumberFormat="1" applyFont="1" applyFill="1" applyBorder="1" applyAlignment="1">
      <alignment horizontal="center" wrapText="1"/>
      <protection/>
    </xf>
    <xf numFmtId="168" fontId="0" fillId="0" borderId="20" xfId="0" applyNumberFormat="1" applyBorder="1" applyAlignment="1">
      <alignment/>
    </xf>
    <xf numFmtId="168" fontId="26" fillId="0" borderId="22" xfId="0" applyNumberFormat="1" applyFont="1" applyBorder="1" applyAlignment="1">
      <alignment horizontal="right" vertical="top" wrapText="1"/>
    </xf>
    <xf numFmtId="168" fontId="69" fillId="39" borderId="8" xfId="0" applyNumberFormat="1" applyFont="1" applyFill="1" applyBorder="1" applyAlignment="1">
      <alignment horizontal="right" vertical="top" wrapText="1"/>
    </xf>
    <xf numFmtId="168" fontId="0" fillId="0" borderId="0" xfId="0" applyNumberFormat="1" applyAlignment="1">
      <alignment/>
    </xf>
    <xf numFmtId="10" fontId="0" fillId="0" borderId="0" xfId="0" applyNumberFormat="1" applyAlignment="1">
      <alignment horizontal="left"/>
    </xf>
    <xf numFmtId="0" fontId="0" fillId="0" borderId="8" xfId="0" applyBorder="1" applyAlignment="1">
      <alignment/>
    </xf>
    <xf numFmtId="0" fontId="26" fillId="0" borderId="24" xfId="73" applyNumberFormat="1" applyFont="1" applyBorder="1" applyAlignment="1">
      <alignment horizontal="left" vertical="top" wrapText="1"/>
      <protection/>
    </xf>
    <xf numFmtId="0" fontId="68" fillId="40" borderId="25" xfId="0" applyFont="1" applyFill="1" applyBorder="1" applyAlignment="1">
      <alignment horizontal="left" vertical="top" wrapText="1"/>
    </xf>
    <xf numFmtId="0" fontId="68" fillId="40" borderId="26" xfId="0" applyFont="1" applyFill="1" applyBorder="1" applyAlignment="1">
      <alignment horizontal="left" vertical="top" wrapText="1"/>
    </xf>
    <xf numFmtId="0" fontId="68" fillId="40" borderId="16" xfId="0" applyFont="1" applyFill="1" applyBorder="1" applyAlignment="1">
      <alignment horizontal="left" vertical="top" wrapText="1"/>
    </xf>
    <xf numFmtId="0" fontId="68" fillId="40" borderId="20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170" fontId="68" fillId="38" borderId="8" xfId="0" applyNumberFormat="1" applyFont="1" applyFill="1" applyBorder="1" applyAlignment="1">
      <alignment horizontal="right" vertical="top" wrapText="1"/>
    </xf>
    <xf numFmtId="168" fontId="0" fillId="0" borderId="8" xfId="0" applyNumberFormat="1" applyBorder="1" applyAlignment="1">
      <alignment/>
    </xf>
    <xf numFmtId="170" fontId="0" fillId="0" borderId="8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69" fillId="39" borderId="8" xfId="0" applyFont="1" applyFill="1" applyBorder="1" applyAlignment="1">
      <alignment horizontal="right" vertical="top" wrapText="1"/>
    </xf>
    <xf numFmtId="169" fontId="69" fillId="39" borderId="21" xfId="0" applyNumberFormat="1" applyFont="1" applyFill="1" applyBorder="1" applyAlignment="1">
      <alignment horizontal="right" vertical="top" wrapText="1"/>
    </xf>
    <xf numFmtId="168" fontId="70" fillId="40" borderId="25" xfId="0" applyNumberFormat="1" applyFont="1" applyFill="1" applyBorder="1" applyAlignment="1">
      <alignment horizontal="right" vertical="top" wrapText="1"/>
    </xf>
    <xf numFmtId="170" fontId="26" fillId="0" borderId="0" xfId="0" applyNumberFormat="1" applyFont="1" applyAlignment="1">
      <alignment horizontal="left"/>
    </xf>
    <xf numFmtId="0" fontId="22" fillId="37" borderId="8" xfId="69" applyFont="1" applyFill="1" applyBorder="1" applyAlignment="1">
      <alignment vertical="center" wrapText="1"/>
      <protection/>
    </xf>
    <xf numFmtId="0" fontId="22" fillId="37" borderId="8" xfId="69" applyFont="1" applyFill="1" applyBorder="1" applyAlignment="1">
      <alignment horizontal="left" vertical="center" wrapText="1"/>
      <protection/>
    </xf>
    <xf numFmtId="0" fontId="22" fillId="37" borderId="20" xfId="69" applyFont="1" applyFill="1" applyBorder="1" applyAlignment="1">
      <alignment horizontal="center" wrapText="1"/>
      <protection/>
    </xf>
    <xf numFmtId="166" fontId="22" fillId="37" borderId="8" xfId="69" applyNumberFormat="1" applyFont="1" applyFill="1" applyBorder="1" applyAlignment="1">
      <alignment horizontal="center" wrapText="1"/>
      <protection/>
    </xf>
    <xf numFmtId="0" fontId="22" fillId="37" borderId="8" xfId="69" applyFont="1" applyFill="1" applyBorder="1" applyAlignment="1">
      <alignment horizontal="left" wrapText="1"/>
      <protection/>
    </xf>
    <xf numFmtId="4" fontId="4" fillId="37" borderId="8" xfId="69" applyNumberFormat="1" applyFont="1" applyFill="1" applyBorder="1" applyAlignment="1">
      <alignment horizontal="right" wrapText="1"/>
      <protection/>
    </xf>
    <xf numFmtId="0" fontId="21" fillId="37" borderId="16" xfId="49" applyFont="1" applyFill="1" applyBorder="1" applyAlignment="1" applyProtection="1">
      <alignment horizontal="center" vertical="center" wrapText="1"/>
      <protection/>
    </xf>
    <xf numFmtId="168" fontId="26" fillId="41" borderId="21" xfId="0" applyNumberFormat="1" applyFont="1" applyFill="1" applyBorder="1" applyAlignment="1">
      <alignment horizontal="right" vertical="top" wrapText="1"/>
    </xf>
    <xf numFmtId="168" fontId="26" fillId="41" borderId="22" xfId="0" applyNumberFormat="1" applyFont="1" applyFill="1" applyBorder="1" applyAlignment="1">
      <alignment horizontal="right" vertical="top" wrapText="1"/>
    </xf>
    <xf numFmtId="168" fontId="26" fillId="37" borderId="22" xfId="0" applyNumberFormat="1" applyFont="1" applyFill="1" applyBorder="1" applyAlignment="1">
      <alignment horizontal="right" vertical="top" wrapText="1"/>
    </xf>
    <xf numFmtId="0" fontId="22" fillId="35" borderId="27" xfId="69" applyFont="1" applyFill="1" applyBorder="1" applyAlignment="1">
      <alignment vertical="top" wrapText="1"/>
      <protection/>
    </xf>
    <xf numFmtId="0" fontId="22" fillId="35" borderId="27" xfId="69" applyFont="1" applyFill="1" applyBorder="1" applyAlignment="1">
      <alignment horizontal="center" wrapText="1"/>
      <protection/>
    </xf>
    <xf numFmtId="0" fontId="22" fillId="37" borderId="28" xfId="69" applyFont="1" applyFill="1" applyBorder="1" applyAlignment="1">
      <alignment horizontal="center" vertical="center" wrapText="1"/>
      <protection/>
    </xf>
    <xf numFmtId="170" fontId="0" fillId="42" borderId="20" xfId="0" applyNumberFormat="1" applyFill="1" applyBorder="1" applyAlignment="1">
      <alignment/>
    </xf>
    <xf numFmtId="170" fontId="0" fillId="37" borderId="20" xfId="0" applyNumberFormat="1" applyFill="1" applyBorder="1" applyAlignment="1">
      <alignment/>
    </xf>
    <xf numFmtId="0" fontId="0" fillId="42" borderId="16" xfId="0" applyFill="1" applyBorder="1" applyAlignment="1">
      <alignment/>
    </xf>
    <xf numFmtId="168" fontId="0" fillId="41" borderId="16" xfId="0" applyNumberFormat="1" applyFill="1" applyBorder="1" applyAlignment="1">
      <alignment/>
    </xf>
    <xf numFmtId="170" fontId="0" fillId="41" borderId="20" xfId="0" applyNumberFormat="1" applyFill="1" applyBorder="1" applyAlignment="1">
      <alignment/>
    </xf>
    <xf numFmtId="11" fontId="0" fillId="0" borderId="0" xfId="0" applyNumberFormat="1" applyAlignment="1">
      <alignment horizontal="left"/>
    </xf>
    <xf numFmtId="0" fontId="30" fillId="35" borderId="0" xfId="70" applyFont="1" applyFill="1" applyAlignment="1">
      <alignment vertical="center"/>
      <protection/>
    </xf>
    <xf numFmtId="0" fontId="29" fillId="35" borderId="0" xfId="70" applyFont="1" applyFill="1">
      <alignment/>
      <protection/>
    </xf>
    <xf numFmtId="0" fontId="4" fillId="35" borderId="0" xfId="70" applyFont="1" applyFill="1" applyAlignment="1">
      <alignment horizontal="right"/>
      <protection/>
    </xf>
    <xf numFmtId="0" fontId="30" fillId="35" borderId="0" xfId="70" applyFont="1" applyFill="1">
      <alignment/>
      <protection/>
    </xf>
    <xf numFmtId="0" fontId="20" fillId="35" borderId="29" xfId="70" applyFont="1" applyFill="1" applyBorder="1" applyAlignment="1">
      <alignment horizontal="center"/>
      <protection/>
    </xf>
    <xf numFmtId="0" fontId="20" fillId="35" borderId="29" xfId="70" applyFont="1" applyFill="1" applyBorder="1" applyAlignment="1">
      <alignment vertical="center" wrapText="1"/>
      <protection/>
    </xf>
    <xf numFmtId="0" fontId="20" fillId="35" borderId="30" xfId="70" applyFont="1" applyFill="1" applyBorder="1" applyAlignment="1">
      <alignment horizontal="center" vertical="center" wrapText="1"/>
      <protection/>
    </xf>
    <xf numFmtId="4" fontId="20" fillId="37" borderId="31" xfId="70" applyNumberFormat="1" applyFont="1" applyFill="1" applyBorder="1" applyAlignment="1">
      <alignment horizontal="center" vertical="center" wrapText="1"/>
      <protection/>
    </xf>
    <xf numFmtId="4" fontId="30" fillId="35" borderId="0" xfId="70" applyNumberFormat="1" applyFont="1" applyFill="1">
      <alignment/>
      <protection/>
    </xf>
    <xf numFmtId="0" fontId="20" fillId="35" borderId="32" xfId="70" applyFont="1" applyFill="1" applyBorder="1" applyAlignment="1">
      <alignment vertical="center" wrapText="1"/>
      <protection/>
    </xf>
    <xf numFmtId="0" fontId="20" fillId="35" borderId="0" xfId="70" applyFont="1" applyFill="1" applyAlignment="1">
      <alignment horizontal="center" vertical="center"/>
      <protection/>
    </xf>
    <xf numFmtId="0" fontId="20" fillId="35" borderId="0" xfId="70" applyFont="1" applyFill="1" applyAlignment="1">
      <alignment vertical="top" wrapText="1"/>
      <protection/>
    </xf>
    <xf numFmtId="0" fontId="20" fillId="35" borderId="0" xfId="70" applyFont="1" applyFill="1" applyBorder="1" applyAlignment="1">
      <alignment vertical="center" wrapText="1"/>
      <protection/>
    </xf>
    <xf numFmtId="0" fontId="20" fillId="35" borderId="0" xfId="70" applyFont="1" applyFill="1" applyBorder="1" applyAlignment="1">
      <alignment horizontal="center" vertical="center" wrapText="1"/>
      <protection/>
    </xf>
    <xf numFmtId="4" fontId="20" fillId="37" borderId="0" xfId="70" applyNumberFormat="1" applyFont="1" applyFill="1" applyBorder="1" applyAlignment="1">
      <alignment horizontal="center" vertical="center" wrapText="1"/>
      <protection/>
    </xf>
    <xf numFmtId="0" fontId="20" fillId="35" borderId="29" xfId="70" applyFont="1" applyFill="1" applyBorder="1" applyAlignment="1">
      <alignment horizontal="center" wrapText="1"/>
      <protection/>
    </xf>
    <xf numFmtId="0" fontId="20" fillId="35" borderId="29" xfId="70" applyFont="1" applyFill="1" applyBorder="1" applyAlignment="1">
      <alignment horizontal="center" vertical="center" wrapText="1"/>
      <protection/>
    </xf>
    <xf numFmtId="4" fontId="20" fillId="37" borderId="29" xfId="7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0" fillId="37" borderId="0" xfId="70" applyFont="1" applyFill="1" applyAlignment="1">
      <alignment horizontal="left" vertical="top" wrapText="1"/>
      <protection/>
    </xf>
    <xf numFmtId="0" fontId="20" fillId="37" borderId="0" xfId="70" applyFont="1" applyFill="1" applyAlignment="1">
      <alignment vertical="top" wrapText="1"/>
      <protection/>
    </xf>
    <xf numFmtId="4" fontId="30" fillId="37" borderId="0" xfId="70" applyNumberFormat="1" applyFont="1" applyFill="1">
      <alignment/>
      <protection/>
    </xf>
    <xf numFmtId="0" fontId="30" fillId="37" borderId="0" xfId="70" applyFont="1" applyFill="1">
      <alignment/>
      <protection/>
    </xf>
    <xf numFmtId="0" fontId="20" fillId="37" borderId="0" xfId="70" applyFont="1" applyFill="1" applyAlignment="1">
      <alignment horizontal="right"/>
      <protection/>
    </xf>
    <xf numFmtId="0" fontId="20" fillId="35" borderId="0" xfId="70" applyFont="1" applyFill="1" applyAlignment="1">
      <alignment horizontal="center"/>
      <protection/>
    </xf>
    <xf numFmtId="0" fontId="20" fillId="35" borderId="0" xfId="70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37" borderId="0" xfId="70" applyFont="1" applyFill="1" applyAlignment="1">
      <alignment horizontal="center"/>
      <protection/>
    </xf>
    <xf numFmtId="0" fontId="3" fillId="35" borderId="0" xfId="69" applyFont="1" applyFill="1" applyAlignment="1">
      <alignment horizontal="right"/>
      <protection/>
    </xf>
    <xf numFmtId="0" fontId="20" fillId="35" borderId="0" xfId="69" applyFont="1" applyFill="1" applyAlignment="1">
      <alignment horizontal="center"/>
      <protection/>
    </xf>
    <xf numFmtId="0" fontId="28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vertical="top" wrapText="1"/>
    </xf>
    <xf numFmtId="0" fontId="16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8" fillId="40" borderId="25" xfId="0" applyFont="1" applyFill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 indent="4"/>
    </xf>
    <xf numFmtId="0" fontId="68" fillId="38" borderId="21" xfId="0" applyFont="1" applyFill="1" applyBorder="1" applyAlignment="1">
      <alignment horizontal="left" vertical="top" wrapText="1"/>
    </xf>
    <xf numFmtId="0" fontId="68" fillId="40" borderId="26" xfId="0" applyFont="1" applyFill="1" applyBorder="1" applyAlignment="1">
      <alignment horizontal="left" vertical="top" wrapText="1"/>
    </xf>
    <xf numFmtId="168" fontId="26" fillId="0" borderId="22" xfId="0" applyNumberFormat="1" applyFont="1" applyBorder="1" applyAlignment="1">
      <alignment horizontal="center" vertical="top" wrapText="1"/>
    </xf>
    <xf numFmtId="168" fontId="26" fillId="0" borderId="23" xfId="0" applyNumberFormat="1" applyFont="1" applyBorder="1" applyAlignment="1">
      <alignment horizontal="center" vertical="top" wrapText="1"/>
    </xf>
    <xf numFmtId="0" fontId="69" fillId="39" borderId="21" xfId="0" applyFont="1" applyFill="1" applyBorder="1" applyAlignment="1">
      <alignment horizontal="left" vertical="top" wrapText="1" indent="2"/>
    </xf>
    <xf numFmtId="0" fontId="26" fillId="37" borderId="21" xfId="0" applyFont="1" applyFill="1" applyBorder="1" applyAlignment="1">
      <alignment horizontal="left" vertical="top" wrapText="1" indent="4"/>
    </xf>
    <xf numFmtId="0" fontId="26" fillId="42" borderId="21" xfId="0" applyFont="1" applyFill="1" applyBorder="1" applyAlignment="1">
      <alignment horizontal="left" vertical="top" wrapText="1" indent="4"/>
    </xf>
    <xf numFmtId="0" fontId="69" fillId="37" borderId="21" xfId="0" applyFont="1" applyFill="1" applyBorder="1" applyAlignment="1">
      <alignment horizontal="left" vertical="top" wrapText="1" indent="2"/>
    </xf>
    <xf numFmtId="0" fontId="26" fillId="41" borderId="21" xfId="0" applyFont="1" applyFill="1" applyBorder="1" applyAlignment="1">
      <alignment horizontal="left" vertical="top" wrapText="1" indent="4"/>
    </xf>
    <xf numFmtId="0" fontId="16" fillId="0" borderId="15" xfId="0" applyFont="1" applyBorder="1" applyAlignment="1">
      <alignment horizontal="center"/>
    </xf>
    <xf numFmtId="0" fontId="70" fillId="40" borderId="25" xfId="0" applyFont="1" applyFill="1" applyBorder="1" applyAlignment="1">
      <alignment horizontal="left" vertical="top"/>
    </xf>
    <xf numFmtId="0" fontId="16" fillId="36" borderId="0" xfId="0" applyFont="1" applyFill="1" applyAlignment="1">
      <alignment horizontal="left" wrapText="1"/>
    </xf>
    <xf numFmtId="0" fontId="0" fillId="36" borderId="0" xfId="0" applyFill="1" applyAlignment="1">
      <alignment horizontal="left" wrapText="1"/>
    </xf>
    <xf numFmtId="167" fontId="2" fillId="0" borderId="33" xfId="72" applyNumberFormat="1" applyFont="1" applyFill="1" applyBorder="1" applyAlignment="1">
      <alignment horizontal="center" vertical="center"/>
      <protection/>
    </xf>
    <xf numFmtId="167" fontId="2" fillId="0" borderId="34" xfId="72" applyNumberFormat="1" applyFont="1" applyFill="1" applyBorder="1" applyAlignment="1">
      <alignment horizontal="center" vertical="center"/>
      <protection/>
    </xf>
    <xf numFmtId="44" fontId="2" fillId="0" borderId="33" xfId="72" applyNumberFormat="1" applyFont="1" applyFill="1" applyBorder="1" applyAlignment="1">
      <alignment horizontal="center" vertical="center"/>
      <protection/>
    </xf>
    <xf numFmtId="44" fontId="2" fillId="0" borderId="35" xfId="72" applyNumberFormat="1" applyFont="1" applyFill="1" applyBorder="1" applyAlignment="1">
      <alignment horizontal="center" vertical="center"/>
      <protection/>
    </xf>
    <xf numFmtId="44" fontId="2" fillId="0" borderId="34" xfId="72" applyNumberFormat="1" applyFont="1" applyFill="1" applyBorder="1" applyAlignment="1">
      <alignment horizontal="center" vertical="center"/>
      <protection/>
    </xf>
    <xf numFmtId="0" fontId="23" fillId="0" borderId="0" xfId="72" applyFont="1" applyFill="1" applyAlignment="1">
      <alignment horizontal="center" vertical="center" wrapText="1"/>
      <protection/>
    </xf>
    <xf numFmtId="0" fontId="2" fillId="0" borderId="0" xfId="72" applyFont="1" applyFill="1" applyAlignment="1">
      <alignment horizontal="left" vertical="center"/>
      <protection/>
    </xf>
    <xf numFmtId="0" fontId="24" fillId="0" borderId="33" xfId="72" applyFont="1" applyFill="1" applyBorder="1" applyAlignment="1">
      <alignment horizontal="center" vertical="center"/>
      <protection/>
    </xf>
    <xf numFmtId="0" fontId="24" fillId="0" borderId="34" xfId="72" applyFont="1" applyFill="1" applyBorder="1" applyAlignment="1">
      <alignment horizontal="center" vertical="center"/>
      <protection/>
    </xf>
    <xf numFmtId="0" fontId="24" fillId="0" borderId="35" xfId="72" applyFont="1" applyFill="1" applyBorder="1" applyAlignment="1">
      <alignment horizontal="center" vertical="center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Гиперссылка 2" xfId="47"/>
    <cellStyle name="Гиперссылка 3" xfId="48"/>
    <cellStyle name="Гиперссылка 4" xfId="49"/>
    <cellStyle name="Currency" xfId="50"/>
    <cellStyle name="Currency [0]" xfId="51"/>
    <cellStyle name="Денежный 2" xfId="52"/>
    <cellStyle name="Заголовок" xfId="53"/>
    <cellStyle name="Заголовок 1" xfId="54"/>
    <cellStyle name="Заголовок 2" xfId="55"/>
    <cellStyle name="Заголовок 3" xfId="56"/>
    <cellStyle name="Заголовок 4" xfId="57"/>
    <cellStyle name="ЗаголовокСтолбца" xfId="58"/>
    <cellStyle name="Защитный" xfId="59"/>
    <cellStyle name="Значение" xfId="60"/>
    <cellStyle name="Итог" xfId="61"/>
    <cellStyle name="Контрольная ячейка" xfId="62"/>
    <cellStyle name="Мой заголовок" xfId="63"/>
    <cellStyle name="Мой заголовок листа" xfId="64"/>
    <cellStyle name="Мои наименования показателей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4" xfId="71"/>
    <cellStyle name="Обычный_Реестр Корзун" xfId="72"/>
    <cellStyle name="Обычный_Страхование 01.01.14г" xfId="73"/>
    <cellStyle name="Плохой" xfId="74"/>
    <cellStyle name="Пояснение" xfId="75"/>
    <cellStyle name="Примечание" xfId="76"/>
    <cellStyle name="Percent" xfId="77"/>
    <cellStyle name="Процентный 2" xfId="78"/>
    <cellStyle name="Связанная ячейка" xfId="79"/>
    <cellStyle name="Стиль 1" xfId="80"/>
    <cellStyle name="Текст предупреждения" xfId="81"/>
    <cellStyle name="Текстовый" xfId="82"/>
    <cellStyle name="Тысячи [0]_3Com" xfId="83"/>
    <cellStyle name="Тысячи_3Com" xfId="84"/>
    <cellStyle name="Comma" xfId="85"/>
    <cellStyle name="Comma [0]" xfId="86"/>
    <cellStyle name="Финансовый 2" xfId="87"/>
    <cellStyle name="Формула" xfId="88"/>
    <cellStyle name="ФормулаВБ" xfId="89"/>
    <cellStyle name="ФормулаНаКонтроль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5482~1.ZAR\LOCALS~1\Temp\bat\&#1058;&#1072;&#1088;&#1080;&#1092;&#1099;\&#1056;&#1069;&#1050;\&#1087;&#1086;&#1076;%2080%20&#1082;&#1086;&#1087;\&#1058;&#1072;&#1088;&#1080;&#1092;%20-%20&#1074;&#1077;&#1089;&#1100;%20&#1087;&#1077;&#1088;&#1077;&#1095;&#1077;&#1085;&#1100;%202009%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5482~1.ZAR\LOCALS~1\Temp\bat\&#1058;&#1072;&#1088;&#1080;&#1092;%20-%20&#1074;&#1077;&#1089;&#1100;%20&#1087;&#1077;&#1088;&#1077;&#1095;&#1077;&#1085;&#1100;%202009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5482~1.ZAR\LOCALS~1\Temp\bat\&#1087;&#1086;&#1089;&#1083;&#1077;&#1076;&#1085;&#1080;&#1081;%20&#1074;&#1072;&#1088;&#1080;&#1072;&#1085;&#1090;\&#1058;&#1072;&#1088;&#1080;&#1092;%20-%20&#1074;&#1077;&#1089;&#1100;%20&#1087;&#1077;&#1088;&#1077;&#1095;&#1077;&#1085;&#1100;%202009%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5482~1.ZAR\LOCALS~1\Temp\bat\&#1055;&#1086;&#1089;&#1083;.%20&#1074;&#1072;&#1088;.%20&#1076;&#1083;&#1103;%20&#1058;&#1086;&#1090;&#1088;&#1086;&#1074;&#1072;%2046%20&#1089;%20&#1087;&#1077;&#1088;&#1077;&#1095;&#1085;&#1077;&#108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5482~1.ZAR\LOCALS~1\Temp\bat\&#1047;&#1072;&#1090;&#1088;&#1072;&#1090;&#1099;%20&#1047;&#1072;&#1088;&#1072;&#1084;&#1072;&#1075;&#1072;%202009-2012&#1075;&#1075;._&#1080;&#1079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5482~1.ZAR\LOCALS~1\Temp\bat\&#1058;&#1072;&#1088;&#1080;&#1092;&#1099;\&#1042;&#1072;&#1088;&#1080;&#1085;&#1072;&#1090;&#1099;%20&#1090;&#1072;&#1088;&#1080;&#1092;&#1086;&#1074;\&#1055;&#1086;&#1089;&#1083;.%20&#1074;&#1072;&#1088;.%20&#1076;&#1083;&#1103;%20&#1058;&#1086;&#1090;&#1088;&#1086;&#1074;&#1072;%2046%20&#1089;%20&#1087;&#1077;&#1088;&#1077;&#1095;&#1085;&#1077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5482~1.ZAR\LOCALS~1\Temp\bat\&#1058;&#1072;&#1088;&#1080;&#1092;&#1099;\&#1056;&#1057;&#1058;%20-%202010\&#1058;&#1072;&#1088;&#1080;&#1092;%20&#1085;&#1072;%202010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5482~1.ZAR\LOCALS~1\Temp\bat\&#1058;&#1072;&#1088;&#1080;&#1092;&#1099;\&#1042;&#1072;&#1088;&#1080;&#1085;&#1072;&#1090;&#1099;%20&#1090;&#1072;&#1088;&#1080;&#1092;&#1086;&#1074;\&#1044;&#1083;&#1103;%20&#1050;&#1088;&#1077;&#1085;&#1077;&#1074;&#1086;&#1081;,&#1043;&#1086;&#1088;&#1082;&#1080;&#1085;&#1086;&#1081;%202010-2011%20&#1075;&#1075;%2014.04.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bizovvv\Local%20Settings\Temporary%20Internet%20Files\OLKB\&#1056;&#1072;&#1089;&#1095;&#1077;&#1090;%20&#1072;&#1088;&#1077;&#1085;&#1076;&#1085;&#1086;&#1081;%20&#1087;&#1083;&#1072;&#1090;&#1099;%20&#1060;&#1080;&#1083;&#1080;&#1072;&#108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5482~1.ZAR\LOCALS~1\Temp\bat\&#1056;&#1072;&#1089;&#1095;&#1077;&#1090;%20&#1072;&#1088;&#1077;&#1085;&#1076;&#1099;%20&#1087;&#1086;%20&#1087;&#1088;&#1086;&#1090;&#1086;&#1082;&#1086;&#1083;&#1091;\&#1057;%20&#1087;&#1086;&#1087;&#1088;&#1072;&#1074;&#1082;&#1086;&#1081;%20&#1087;&#1086;&#1076;%20&#1072;&#1082;&#1090;&#1099;%20-&#1088;&#1072;&#1089;&#1095;&#1077;&#1090;%20&#1090;&#1072;&#1088;&#1080;&#1092;&#1072;%2011,08,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ZARAMA~1.000\LOCALS~1\Temp\Rar$DI19.469\&#1056;&#1077;&#1084;_&#1047;&#1072;&#1088;&#1043;&#1069;&#1057;_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ZARAMA~1.000\LOCALS~1\Temp\Rar$DI01.156\&#1053;&#1048;&#1056;_&#1047;&#1072;&#1088;&#1043;&#1069;&#1057;_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89;&#1086;&#1090;&#1088;&#1091;&#1076;&#1085;&#1080;&#1082;&#1080;\DOCUME~1\ZARAMA~1.000\LOCALS~1\Temp\Rar$DI71.1969\&#1055;&#1054;_&#1047;&#1072;&#1088;&#1043;&#1069;&#1057;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>
        <row r="15">
          <cell r="B15">
            <v>2008</v>
          </cell>
        </row>
        <row r="16">
          <cell r="B16">
            <v>2007</v>
          </cell>
        </row>
      </sheetData>
      <sheetData sheetId="2">
        <row r="10">
          <cell r="A10" t="str">
            <v>Головная Зарамагская ГЭС</v>
          </cell>
        </row>
        <row r="11">
          <cell r="A11" t="str">
            <v> бассейн &lt;р. Терек&gt;</v>
          </cell>
        </row>
      </sheetData>
      <sheetData sheetId="3">
        <row r="8">
          <cell r="D8">
            <v>15</v>
          </cell>
          <cell r="E8">
            <v>0</v>
          </cell>
          <cell r="F8">
            <v>15</v>
          </cell>
          <cell r="G8">
            <v>15</v>
          </cell>
          <cell r="H8">
            <v>15</v>
          </cell>
          <cell r="I8">
            <v>15</v>
          </cell>
          <cell r="J8">
            <v>15</v>
          </cell>
          <cell r="K8">
            <v>100</v>
          </cell>
          <cell r="L8">
            <v>100</v>
          </cell>
          <cell r="M8">
            <v>100</v>
          </cell>
          <cell r="N8" t="e">
            <v>#DIV/0!</v>
          </cell>
        </row>
        <row r="9">
          <cell r="D9">
            <v>35.59</v>
          </cell>
          <cell r="E9">
            <v>0</v>
          </cell>
          <cell r="F9">
            <v>35.59</v>
          </cell>
          <cell r="G9">
            <v>35.59</v>
          </cell>
          <cell r="H9">
            <v>35.59</v>
          </cell>
          <cell r="I9">
            <v>35.59</v>
          </cell>
          <cell r="J9">
            <v>27.28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>
            <v>35.211</v>
          </cell>
          <cell r="E10">
            <v>0</v>
          </cell>
          <cell r="F10">
            <v>35.211</v>
          </cell>
          <cell r="G10">
            <v>35.211</v>
          </cell>
          <cell r="H10">
            <v>35.211</v>
          </cell>
          <cell r="I10">
            <v>35.211</v>
          </cell>
          <cell r="J10">
            <v>27.128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>
            <v>34.401</v>
          </cell>
          <cell r="E11">
            <v>0</v>
          </cell>
          <cell r="F11">
            <v>34.401</v>
          </cell>
          <cell r="G11">
            <v>34.401</v>
          </cell>
          <cell r="H11">
            <v>34.401</v>
          </cell>
          <cell r="I11">
            <v>34.401</v>
          </cell>
          <cell r="J11">
            <v>26.504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  <row r="12">
          <cell r="D12">
            <v>128338.79000000001</v>
          </cell>
          <cell r="E12">
            <v>0</v>
          </cell>
          <cell r="F12">
            <v>136849.67</v>
          </cell>
          <cell r="G12">
            <v>133030.35</v>
          </cell>
          <cell r="H12">
            <v>128338.79000000001</v>
          </cell>
          <cell r="I12">
            <v>136849.67</v>
          </cell>
          <cell r="J12">
            <v>54026.30372437001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>
            <v>21203.2</v>
          </cell>
          <cell r="P12">
            <v>32823.10372437001</v>
          </cell>
        </row>
        <row r="13">
          <cell r="D13">
            <v>298.96</v>
          </cell>
          <cell r="E13">
            <v>0</v>
          </cell>
          <cell r="F13">
            <v>298.96</v>
          </cell>
          <cell r="G13">
            <v>298.96</v>
          </cell>
          <cell r="H13">
            <v>298.96</v>
          </cell>
          <cell r="I13">
            <v>298.96</v>
          </cell>
          <cell r="J13">
            <v>229.15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12545.693724370009</v>
          </cell>
          <cell r="P13">
            <v>8657.506275629992</v>
          </cell>
        </row>
        <row r="14">
          <cell r="D14">
            <v>75621.22</v>
          </cell>
          <cell r="E14">
            <v>0</v>
          </cell>
          <cell r="F14">
            <v>78028.32</v>
          </cell>
          <cell r="G14">
            <v>78028.32</v>
          </cell>
          <cell r="H14">
            <v>75621.22</v>
          </cell>
          <cell r="I14">
            <v>78028.32</v>
          </cell>
          <cell r="J14">
            <v>38393.5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</row>
        <row r="15">
          <cell r="D15">
            <v>17156.74</v>
          </cell>
          <cell r="E15">
            <v>0</v>
          </cell>
          <cell r="F15">
            <v>18906.73</v>
          </cell>
          <cell r="G15">
            <v>18906.73</v>
          </cell>
          <cell r="H15">
            <v>17156.74</v>
          </cell>
          <cell r="I15">
            <v>18906.73</v>
          </cell>
          <cell r="J15">
            <v>3521.8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</row>
        <row r="16">
          <cell r="D16">
            <v>4460.75</v>
          </cell>
          <cell r="F16">
            <v>4915.75</v>
          </cell>
          <cell r="G16">
            <v>4915.75</v>
          </cell>
          <cell r="H16">
            <v>4460.75</v>
          </cell>
          <cell r="I16">
            <v>4915.75</v>
          </cell>
          <cell r="J16">
            <v>892.4</v>
          </cell>
          <cell r="K16" t="e">
            <v>#NAME?</v>
          </cell>
          <cell r="L16" t="e">
            <v>#NAME?</v>
          </cell>
          <cell r="M16" t="e">
            <v>#NAME?</v>
          </cell>
          <cell r="N16" t="e">
            <v>#NAME?</v>
          </cell>
        </row>
        <row r="17">
          <cell r="D17">
            <v>490</v>
          </cell>
          <cell r="E17">
            <v>0</v>
          </cell>
          <cell r="F17">
            <v>1500</v>
          </cell>
          <cell r="G17">
            <v>0</v>
          </cell>
          <cell r="H17">
            <v>490</v>
          </cell>
          <cell r="I17">
            <v>1500</v>
          </cell>
          <cell r="J17">
            <v>0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</row>
        <row r="18">
          <cell r="D18">
            <v>8183</v>
          </cell>
          <cell r="E18">
            <v>0</v>
          </cell>
          <cell r="F18">
            <v>8935</v>
          </cell>
          <cell r="G18">
            <v>6851</v>
          </cell>
          <cell r="H18">
            <v>8183</v>
          </cell>
          <cell r="I18">
            <v>8935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</row>
        <row r="19">
          <cell r="D19">
            <v>22128.12</v>
          </cell>
          <cell r="E19">
            <v>0</v>
          </cell>
          <cell r="F19">
            <v>24264.91</v>
          </cell>
          <cell r="G19">
            <v>24029.59</v>
          </cell>
          <cell r="H19">
            <v>22128.12</v>
          </cell>
          <cell r="I19">
            <v>24264.91</v>
          </cell>
          <cell r="J19">
            <v>10989.453724370002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</row>
        <row r="20">
          <cell r="D20">
            <v>1300.64</v>
          </cell>
          <cell r="E20">
            <v>0</v>
          </cell>
          <cell r="F20">
            <v>1315</v>
          </cell>
          <cell r="G20">
            <v>1315</v>
          </cell>
          <cell r="H20">
            <v>1300.64</v>
          </cell>
          <cell r="I20">
            <v>1315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 t="e">
            <v>#NAME?</v>
          </cell>
        </row>
        <row r="21">
          <cell r="D21">
            <v>610.6</v>
          </cell>
          <cell r="E21">
            <v>0</v>
          </cell>
          <cell r="F21">
            <v>672.8</v>
          </cell>
          <cell r="G21">
            <v>672.8</v>
          </cell>
          <cell r="H21">
            <v>610.6</v>
          </cell>
          <cell r="I21">
            <v>672.8</v>
          </cell>
          <cell r="J21">
            <v>320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</row>
        <row r="22">
          <cell r="D22">
            <v>8721.8</v>
          </cell>
          <cell r="E22">
            <v>0</v>
          </cell>
          <cell r="F22">
            <v>9611.43</v>
          </cell>
          <cell r="G22">
            <v>9611.43</v>
          </cell>
          <cell r="H22">
            <v>8721.8</v>
          </cell>
          <cell r="I22">
            <v>9611.43</v>
          </cell>
          <cell r="J22">
            <v>7836.303040000001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6292.743040000001</v>
          </cell>
        </row>
        <row r="23">
          <cell r="D23">
            <v>14.600000000000001</v>
          </cell>
          <cell r="E23">
            <v>0</v>
          </cell>
          <cell r="F23">
            <v>16.09</v>
          </cell>
          <cell r="G23">
            <v>16.09</v>
          </cell>
          <cell r="H23">
            <v>14.600000000000001</v>
          </cell>
          <cell r="I23">
            <v>16.09</v>
          </cell>
          <cell r="J23">
            <v>12.937000000000001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</row>
        <row r="24">
          <cell r="D24">
            <v>3.14</v>
          </cell>
          <cell r="E24">
            <v>0</v>
          </cell>
          <cell r="F24">
            <v>3.46</v>
          </cell>
          <cell r="G24">
            <v>3.46</v>
          </cell>
          <cell r="H24">
            <v>3.14</v>
          </cell>
          <cell r="I24">
            <v>3.46</v>
          </cell>
          <cell r="J24">
            <v>2.637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</row>
        <row r="25">
          <cell r="D25">
            <v>11.46</v>
          </cell>
          <cell r="F25">
            <v>12.63</v>
          </cell>
          <cell r="G25">
            <v>12.63</v>
          </cell>
          <cell r="H25">
            <v>11.46</v>
          </cell>
          <cell r="I25">
            <v>12.63</v>
          </cell>
          <cell r="J25">
            <v>10.3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</row>
        <row r="28">
          <cell r="D28">
            <v>105</v>
          </cell>
          <cell r="E28">
            <v>0</v>
          </cell>
          <cell r="F28">
            <v>115</v>
          </cell>
          <cell r="G28">
            <v>200</v>
          </cell>
          <cell r="H28">
            <v>105</v>
          </cell>
          <cell r="I28">
            <v>115</v>
          </cell>
          <cell r="J28">
            <v>94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</row>
        <row r="29">
          <cell r="D29">
            <v>160</v>
          </cell>
          <cell r="E29">
            <v>0</v>
          </cell>
          <cell r="F29">
            <v>176.32</v>
          </cell>
          <cell r="G29">
            <v>170</v>
          </cell>
          <cell r="H29">
            <v>160</v>
          </cell>
          <cell r="I29">
            <v>176.32</v>
          </cell>
          <cell r="J29">
            <v>110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</row>
        <row r="31">
          <cell r="D31">
            <v>429</v>
          </cell>
          <cell r="E31">
            <v>0</v>
          </cell>
          <cell r="F31">
            <v>472</v>
          </cell>
          <cell r="G31">
            <v>250</v>
          </cell>
          <cell r="H31">
            <v>429</v>
          </cell>
          <cell r="I31">
            <v>472</v>
          </cell>
          <cell r="J31">
            <v>384.8778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</row>
        <row r="32">
          <cell r="D32">
            <v>112</v>
          </cell>
          <cell r="E32">
            <v>0</v>
          </cell>
          <cell r="F32">
            <v>123</v>
          </cell>
          <cell r="G32">
            <v>30</v>
          </cell>
          <cell r="H32">
            <v>112</v>
          </cell>
          <cell r="I32">
            <v>123</v>
          </cell>
          <cell r="J32">
            <v>169.68388437000002</v>
          </cell>
          <cell r="K32" t="e">
            <v>#NAME?</v>
          </cell>
          <cell r="L32" t="e">
            <v>#NAME?</v>
          </cell>
          <cell r="M32" t="e">
            <v>#NAME?</v>
          </cell>
          <cell r="N32" t="e">
            <v>#NAME?</v>
          </cell>
        </row>
        <row r="33">
          <cell r="D33">
            <v>10000</v>
          </cell>
          <cell r="E33">
            <v>0</v>
          </cell>
          <cell r="F33">
            <v>11020</v>
          </cell>
          <cell r="G33">
            <v>11020</v>
          </cell>
          <cell r="H33">
            <v>10000</v>
          </cell>
          <cell r="I33">
            <v>11020</v>
          </cell>
          <cell r="J33">
            <v>1455.652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-87.9079999999999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</row>
        <row r="36">
          <cell r="D36">
            <v>674.48</v>
          </cell>
          <cell r="E36">
            <v>0</v>
          </cell>
          <cell r="F36">
            <v>743.27</v>
          </cell>
          <cell r="G36">
            <v>744.27</v>
          </cell>
          <cell r="H36">
            <v>674.48</v>
          </cell>
          <cell r="I36">
            <v>743.27</v>
          </cell>
          <cell r="J36">
            <v>606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</row>
        <row r="37">
          <cell r="D37">
            <v>85900</v>
          </cell>
          <cell r="E37">
            <v>0</v>
          </cell>
          <cell r="F37">
            <v>85975</v>
          </cell>
          <cell r="G37">
            <v>85976</v>
          </cell>
          <cell r="H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 t="e">
            <v>#NAME?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</row>
        <row r="40">
          <cell r="D40">
            <v>85900</v>
          </cell>
          <cell r="E40">
            <v>0</v>
          </cell>
          <cell r="F40">
            <v>85975</v>
          </cell>
          <cell r="G40">
            <v>85976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</row>
        <row r="44">
          <cell r="D44">
            <v>214238.79</v>
          </cell>
          <cell r="E44">
            <v>0</v>
          </cell>
          <cell r="F44">
            <v>222824.67</v>
          </cell>
          <cell r="G44">
            <v>219006.35</v>
          </cell>
          <cell r="H44">
            <v>128338.79000000001</v>
          </cell>
          <cell r="I44">
            <v>136849.67</v>
          </cell>
          <cell r="J44">
            <v>54026.30372437001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</row>
        <row r="45">
          <cell r="D45">
            <v>213939.83000000002</v>
          </cell>
          <cell r="E45">
            <v>0</v>
          </cell>
          <cell r="F45">
            <v>222525.71000000002</v>
          </cell>
          <cell r="G45">
            <v>218707.39</v>
          </cell>
          <cell r="H45">
            <v>128039.83</v>
          </cell>
          <cell r="I45">
            <v>136550.71000000002</v>
          </cell>
          <cell r="J45">
            <v>53797.15372437001</v>
          </cell>
          <cell r="K45" t="e">
            <v>#NAME?</v>
          </cell>
          <cell r="L45" t="e">
            <v>#NAME?</v>
          </cell>
          <cell r="M45" t="e">
            <v>#NAME?</v>
          </cell>
          <cell r="N45" t="e">
            <v>#NAME?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264.70685961720005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#NAME?</v>
          </cell>
          <cell r="L49" t="e">
            <v>#NAME?</v>
          </cell>
          <cell r="M49" t="e">
            <v>#NAME?</v>
          </cell>
          <cell r="N49" t="e">
            <v>#NAME?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264.70685961720005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 t="e">
            <v>#NAME?</v>
          </cell>
        </row>
        <row r="52"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#NAME?</v>
          </cell>
          <cell r="L53" t="e">
            <v>#NAME?</v>
          </cell>
          <cell r="M53" t="e">
            <v>#NAME?</v>
          </cell>
          <cell r="N53" t="e">
            <v>#NAME?</v>
          </cell>
        </row>
        <row r="55">
          <cell r="D55">
            <v>75621.22</v>
          </cell>
          <cell r="E55">
            <v>0</v>
          </cell>
          <cell r="F55">
            <v>78028.32</v>
          </cell>
          <cell r="G55">
            <v>78028.32</v>
          </cell>
          <cell r="H55">
            <v>75621.22</v>
          </cell>
          <cell r="I55">
            <v>78028.32</v>
          </cell>
          <cell r="J55">
            <v>38393.5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330.88357452150376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66.17671490430075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</row>
        <row r="62">
          <cell r="D62">
            <v>382</v>
          </cell>
          <cell r="E62">
            <v>0</v>
          </cell>
          <cell r="F62">
            <v>421</v>
          </cell>
          <cell r="G62">
            <v>422</v>
          </cell>
          <cell r="H62">
            <v>423</v>
          </cell>
          <cell r="I62">
            <v>421</v>
          </cell>
          <cell r="J62">
            <v>330.8835745215008</v>
          </cell>
          <cell r="K62" t="e">
            <v>#NAME?</v>
          </cell>
          <cell r="L62" t="e">
            <v>#NAME?</v>
          </cell>
          <cell r="M62" t="e">
            <v>#NAME?</v>
          </cell>
          <cell r="N62" t="e">
            <v>#NAME?</v>
          </cell>
        </row>
        <row r="64">
          <cell r="D64">
            <v>214620.79</v>
          </cell>
          <cell r="E64">
            <v>0</v>
          </cell>
          <cell r="F64">
            <v>223245.67</v>
          </cell>
          <cell r="G64">
            <v>219428.35</v>
          </cell>
          <cell r="H64">
            <v>128761.79000000001</v>
          </cell>
          <cell r="I64">
            <v>137270.67</v>
          </cell>
          <cell r="J64">
            <v>54357.18729889151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</row>
        <row r="67">
          <cell r="D67">
            <v>214620.79</v>
          </cell>
          <cell r="E67">
            <v>0</v>
          </cell>
          <cell r="F67">
            <v>223245.67</v>
          </cell>
          <cell r="G67">
            <v>219428.35</v>
          </cell>
          <cell r="H67">
            <v>128761.79000000001</v>
          </cell>
          <cell r="I67">
            <v>137270.67</v>
          </cell>
          <cell r="J67">
            <v>54357.18729889151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</row>
        <row r="68">
          <cell r="D68">
            <v>8927.16</v>
          </cell>
          <cell r="E68">
            <v>0</v>
          </cell>
          <cell r="F68">
            <v>8938.56</v>
          </cell>
          <cell r="G68">
            <v>8938.76</v>
          </cell>
          <cell r="H68">
            <v>341.26</v>
          </cell>
          <cell r="I68">
            <v>341.06</v>
          </cell>
          <cell r="J68">
            <v>262.23835745215007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</row>
        <row r="69">
          <cell r="D69">
            <v>205693.63</v>
          </cell>
          <cell r="E69">
            <v>0</v>
          </cell>
          <cell r="F69">
            <v>214307.11000000002</v>
          </cell>
          <cell r="G69">
            <v>210489.59</v>
          </cell>
          <cell r="H69">
            <v>128420.53000000001</v>
          </cell>
          <cell r="I69">
            <v>136929.61000000002</v>
          </cell>
          <cell r="J69">
            <v>54094.94894143936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</row>
        <row r="70">
          <cell r="D70">
            <v>6238.795093165896</v>
          </cell>
          <cell r="E70" t="e">
            <v>#DIV/0!</v>
          </cell>
          <cell r="F70">
            <v>6489.511060724979</v>
          </cell>
          <cell r="G70">
            <v>6378.5456818115745</v>
          </cell>
          <cell r="H70">
            <v>3742.966483532455</v>
          </cell>
          <cell r="I70">
            <v>3990.3104560913926</v>
          </cell>
          <cell r="J70">
            <v>2050.905044479758</v>
          </cell>
          <cell r="K70" t="e">
            <v>#NAME?</v>
          </cell>
          <cell r="L70" t="e">
            <v>#NAME?</v>
          </cell>
          <cell r="M70" t="e">
            <v>#NAME?</v>
          </cell>
          <cell r="N70" t="e">
            <v>#NAME?</v>
          </cell>
        </row>
        <row r="71">
          <cell r="D71">
            <v>259.5029214267027</v>
          </cell>
          <cell r="E71" t="e">
            <v>#DIV/0!</v>
          </cell>
          <cell r="F71">
            <v>259.8343071422342</v>
          </cell>
          <cell r="G71">
            <v>259.84012092671725</v>
          </cell>
          <cell r="H71">
            <v>9.920060463358622</v>
          </cell>
          <cell r="I71">
            <v>9.914246678875614</v>
          </cell>
          <cell r="J71">
            <v>9.894293595387492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</row>
        <row r="72">
          <cell r="D72">
            <v>1142742.3888888888</v>
          </cell>
          <cell r="E72" t="e">
            <v>#DIV/0!</v>
          </cell>
          <cell r="F72">
            <v>1190595.0555555557</v>
          </cell>
          <cell r="G72">
            <v>1079433.7948717948</v>
          </cell>
          <cell r="H72">
            <v>713447.3888888889</v>
          </cell>
          <cell r="I72">
            <v>760720.0555555556</v>
          </cell>
          <cell r="J72">
            <v>515189.98991847015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</row>
        <row r="73">
          <cell r="D73" t="str">
            <v>12</v>
          </cell>
          <cell r="F73">
            <v>12</v>
          </cell>
          <cell r="G73">
            <v>13</v>
          </cell>
          <cell r="H73">
            <v>12</v>
          </cell>
          <cell r="I73">
            <v>12</v>
          </cell>
          <cell r="J73">
            <v>7</v>
          </cell>
        </row>
        <row r="76">
          <cell r="D76">
            <v>0.1783057120514917</v>
          </cell>
          <cell r="E76" t="e">
            <v>#NAME?</v>
          </cell>
          <cell r="F76">
            <v>0.1889377868258483</v>
          </cell>
          <cell r="G76">
            <v>0.19268847684096832</v>
          </cell>
          <cell r="H76">
            <v>0.3295963753437289</v>
          </cell>
          <cell r="I76">
            <v>0.30763683975270084</v>
          </cell>
          <cell r="J76">
            <v>0.6124490326223204</v>
          </cell>
          <cell r="K76" t="e">
            <v>#NAME?</v>
          </cell>
          <cell r="L76" t="e">
            <v>#NAME?</v>
          </cell>
          <cell r="M76" t="e">
            <v>#NAME?</v>
          </cell>
          <cell r="N76" t="e">
            <v>#NAME?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#NAME?</v>
          </cell>
          <cell r="L81" t="e">
            <v>#NAME?</v>
          </cell>
          <cell r="M81" t="e">
            <v>#NAME?</v>
          </cell>
          <cell r="N81" t="e">
            <v>#NAME?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#NAME?</v>
          </cell>
          <cell r="L82" t="e">
            <v>#NAME?</v>
          </cell>
          <cell r="M82" t="e">
            <v>#NAME?</v>
          </cell>
          <cell r="N82" t="e">
            <v>#NAME?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#NAME?</v>
          </cell>
          <cell r="L83" t="e">
            <v>#NAME?</v>
          </cell>
          <cell r="M83" t="e">
            <v>#NAME?</v>
          </cell>
          <cell r="N83" t="e">
            <v>#NAME?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#NAME?</v>
          </cell>
          <cell r="L84" t="e">
            <v>#NAME?</v>
          </cell>
          <cell r="M84" t="e">
            <v>#NAME?</v>
          </cell>
          <cell r="N84" t="e">
            <v>#NAME?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L85" t="e">
            <v>#NAME?</v>
          </cell>
          <cell r="M85" t="e">
            <v>#NAME?</v>
          </cell>
          <cell r="N85" t="e">
            <v>#NAME?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L86" t="e">
            <v>#NAME?</v>
          </cell>
          <cell r="M86" t="e">
            <v>#NAME?</v>
          </cell>
          <cell r="N86" t="e">
            <v>#NAME?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L87" t="e">
            <v>#NAME?</v>
          </cell>
          <cell r="M87" t="e">
            <v>#NAME?</v>
          </cell>
          <cell r="N87" t="e">
            <v>#NAME?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#NAME?</v>
          </cell>
          <cell r="L88" t="e">
            <v>#NAME?</v>
          </cell>
          <cell r="M88" t="e">
            <v>#NAME?</v>
          </cell>
          <cell r="N88" t="e">
            <v>#NAME?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</row>
        <row r="93">
          <cell r="D93">
            <v>20</v>
          </cell>
          <cell r="F93">
            <v>20</v>
          </cell>
          <cell r="G93">
            <v>24</v>
          </cell>
          <cell r="H93">
            <v>20</v>
          </cell>
          <cell r="I93">
            <v>20</v>
          </cell>
          <cell r="J93">
            <v>20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</row>
        <row r="94">
          <cell r="D94">
            <v>0.26</v>
          </cell>
          <cell r="F94">
            <v>0.26</v>
          </cell>
          <cell r="G94">
            <v>0.26</v>
          </cell>
          <cell r="H94">
            <v>0.26</v>
          </cell>
          <cell r="I94">
            <v>0.26</v>
          </cell>
          <cell r="J94">
            <v>0.26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</row>
        <row r="95">
          <cell r="D95">
            <v>8.4</v>
          </cell>
          <cell r="E95">
            <v>0</v>
          </cell>
          <cell r="F95">
            <v>8.4</v>
          </cell>
          <cell r="G95" t="e">
            <v>#DIV/0!</v>
          </cell>
          <cell r="K95" t="e">
            <v>#NAME?</v>
          </cell>
          <cell r="L95" t="e">
            <v>#NAME?</v>
          </cell>
          <cell r="M95" t="e">
            <v>#NAME?</v>
          </cell>
          <cell r="N95" t="e">
            <v>#NAME?</v>
          </cell>
        </row>
        <row r="98"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</row>
        <row r="99">
          <cell r="K99" t="e">
            <v>#NAME?</v>
          </cell>
          <cell r="L99" t="e">
            <v>#NAME?</v>
          </cell>
          <cell r="M99" t="e">
            <v>#NAME?</v>
          </cell>
          <cell r="N99" t="e">
            <v>#NAME?</v>
          </cell>
        </row>
        <row r="102">
          <cell r="B102" t="str">
            <v>Первый заместитель Генерального директора
-Управляющий директор</v>
          </cell>
          <cell r="J102" t="str">
            <v>В.Б. Тотров</v>
          </cell>
        </row>
        <row r="103">
          <cell r="F103" t="str">
            <v>М.П.</v>
          </cell>
        </row>
        <row r="104">
          <cell r="C104" t="str">
            <v>м.п.</v>
          </cell>
        </row>
      </sheetData>
      <sheetData sheetId="4">
        <row r="5">
          <cell r="D5" t="str">
            <v>ОАО "Зарамагские ГЭС"</v>
          </cell>
          <cell r="E5" t="str">
            <v>Головная Зарамагская ГЭС</v>
          </cell>
          <cell r="H5" t="str">
            <v>ОАО "Зарамагские ГЭС"</v>
          </cell>
          <cell r="I5" t="str">
            <v>Головная Зарамагская ГЭС</v>
          </cell>
          <cell r="L5" t="str">
            <v>ОАО "Зарамагские ГЭС"</v>
          </cell>
          <cell r="M5" t="str">
            <v>Головная Зарамагская ГЭС</v>
          </cell>
        </row>
        <row r="7">
          <cell r="D7">
            <v>6.69</v>
          </cell>
          <cell r="E7">
            <v>6.69</v>
          </cell>
          <cell r="F7">
            <v>0</v>
          </cell>
          <cell r="H7">
            <v>26.504</v>
          </cell>
          <cell r="I7">
            <v>26.504</v>
          </cell>
          <cell r="J7">
            <v>0</v>
          </cell>
          <cell r="L7" t="e">
            <v>#NAME?</v>
          </cell>
          <cell r="M7" t="e">
            <v>#NAME?</v>
          </cell>
          <cell r="N7" t="e">
            <v>#NAME?</v>
          </cell>
        </row>
        <row r="8">
          <cell r="D8">
            <v>5753.400000000001</v>
          </cell>
          <cell r="E8">
            <v>5753.400000000001</v>
          </cell>
          <cell r="F8">
            <v>0</v>
          </cell>
          <cell r="H8">
            <v>262.23835745215007</v>
          </cell>
          <cell r="I8">
            <v>262.23835745215007</v>
          </cell>
          <cell r="J8">
            <v>0</v>
          </cell>
          <cell r="L8" t="e">
            <v>#NAME?</v>
          </cell>
          <cell r="M8" t="e">
            <v>#NAME?</v>
          </cell>
          <cell r="N8" t="e">
            <v>#NAME?</v>
          </cell>
        </row>
        <row r="9">
          <cell r="D9">
            <v>0</v>
          </cell>
          <cell r="E9">
            <v>0</v>
          </cell>
          <cell r="F9">
            <v>0</v>
          </cell>
          <cell r="H9">
            <v>229.15200000000002</v>
          </cell>
          <cell r="I9">
            <v>229.15200000000002</v>
          </cell>
          <cell r="J9">
            <v>0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>
            <v>5753.400000000001</v>
          </cell>
          <cell r="E10">
            <v>5753.400000000001</v>
          </cell>
          <cell r="F10">
            <v>0</v>
          </cell>
          <cell r="H10">
            <v>33.086357452150054</v>
          </cell>
          <cell r="I10">
            <v>33.086357452150054</v>
          </cell>
          <cell r="J10">
            <v>0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>
            <v>860</v>
          </cell>
          <cell r="E11">
            <v>860</v>
          </cell>
          <cell r="H11">
            <v>9.894293595387492</v>
          </cell>
          <cell r="I11">
            <v>9.894293595387492</v>
          </cell>
          <cell r="J11" t="e">
            <v>#DIV/0!</v>
          </cell>
          <cell r="L11" t="e">
            <v>#NAME?</v>
          </cell>
          <cell r="M11" t="e">
            <v>#NAME?</v>
          </cell>
          <cell r="N11" t="e">
            <v>#NAME?</v>
          </cell>
        </row>
        <row r="13">
          <cell r="A13" t="str">
            <v>* Примечание: В ячейке "ГЭС (бассейн &lt;___&gt;)" шапки таблицы перечисляются все станции и 
каскады, находящиеся в границах одного бассейна реки, озера, моря (имеющие единую ставку водного налога), </v>
          </cell>
        </row>
        <row r="14">
          <cell r="A14" t="str">
            <v>по данному столбцу заносятся суммарные данные по всем перечисленных гидроэлектростанциям и каскадам.</v>
          </cell>
        </row>
        <row r="17">
          <cell r="B17" t="str">
            <v>Начальник ФЭО</v>
          </cell>
          <cell r="I17" t="str">
            <v>Багаева Т.А.</v>
          </cell>
        </row>
        <row r="42">
          <cell r="B42" t="str">
            <v>Исполнитель: Алейникова Е.В. 
тел. 52-59-56</v>
          </cell>
        </row>
      </sheetData>
      <sheetData sheetId="5">
        <row r="6"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H7">
            <v>15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H9">
            <v>15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H10">
            <v>15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2"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</row>
        <row r="14"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</row>
        <row r="15"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</row>
        <row r="16"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</row>
        <row r="17"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</row>
        <row r="18">
          <cell r="H18">
            <v>10.21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</row>
        <row r="20">
          <cell r="H20">
            <v>10.21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  <row r="21"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</row>
        <row r="22"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4.789999999999999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</row>
        <row r="26">
          <cell r="B26" t="str">
            <v>Начальник ФЭО</v>
          </cell>
          <cell r="H26" t="str">
            <v>Багаева Т.А.</v>
          </cell>
        </row>
        <row r="46">
          <cell r="B46" t="str">
            <v>Исполнитель: Алейникова Е.В. 
тел. 52-59-56</v>
          </cell>
        </row>
      </sheetData>
      <sheetData sheetId="6">
        <row r="5">
          <cell r="F5" t="str">
            <v>ОАО "Зарамагские ГЭС"</v>
          </cell>
          <cell r="G5" t="str">
            <v>Головная Зарамагская ГЭС</v>
          </cell>
          <cell r="J5" t="str">
            <v>ОАО "Зарамагские ГЭС"</v>
          </cell>
          <cell r="K5" t="str">
            <v>Головная Зарамагская ГЭС</v>
          </cell>
          <cell r="N5" t="str">
            <v>ОАО "Зарамагские ГЭС"</v>
          </cell>
          <cell r="O5" t="str">
            <v>Головная Зарамагская ГЭС</v>
          </cell>
        </row>
        <row r="6">
          <cell r="F6">
            <v>0</v>
          </cell>
          <cell r="J6">
            <v>0</v>
          </cell>
          <cell r="N6">
            <v>27.28</v>
          </cell>
          <cell r="O6">
            <v>27.28</v>
          </cell>
          <cell r="R6" t="e">
            <v>#DIV/0!</v>
          </cell>
          <cell r="S6" t="e">
            <v>#NAME?</v>
          </cell>
          <cell r="T6" t="e">
            <v>#NAME?</v>
          </cell>
          <cell r="U6" t="e">
            <v>#NAME?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N7">
            <v>0.152</v>
          </cell>
          <cell r="O7">
            <v>0.152</v>
          </cell>
          <cell r="P7">
            <v>0</v>
          </cell>
          <cell r="R7" t="e">
            <v>#NAME?</v>
          </cell>
          <cell r="S7" t="e">
            <v>#DIV/0!</v>
          </cell>
          <cell r="T7" t="e">
            <v>#NAME?</v>
          </cell>
          <cell r="U7" t="e">
            <v>#NAME?</v>
          </cell>
        </row>
        <row r="8">
          <cell r="F8">
            <v>0</v>
          </cell>
          <cell r="J8">
            <v>0</v>
          </cell>
          <cell r="N8">
            <v>0.152</v>
          </cell>
          <cell r="O8">
            <v>0.152</v>
          </cell>
          <cell r="R8" t="e">
            <v>#NAME?</v>
          </cell>
          <cell r="S8" t="e">
            <v>#DIV/0!</v>
          </cell>
          <cell r="T8" t="e">
            <v>#NAME?</v>
          </cell>
          <cell r="U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J9" t="e">
            <v>#DIV/0!</v>
          </cell>
          <cell r="K9" t="e">
            <v>#DIV/0!</v>
          </cell>
          <cell r="L9" t="e">
            <v>#DIV/0!</v>
          </cell>
          <cell r="N9">
            <v>0.5571847507331378</v>
          </cell>
          <cell r="O9">
            <v>0.5571847507331378</v>
          </cell>
          <cell r="P9" t="e">
            <v>#NAME?</v>
          </cell>
          <cell r="R9" t="e">
            <v>#NAME?</v>
          </cell>
          <cell r="S9" t="e">
            <v>#DIV/0!</v>
          </cell>
          <cell r="T9" t="e">
            <v>#NAME?</v>
          </cell>
          <cell r="U9" t="e">
            <v>#NAME?</v>
          </cell>
        </row>
        <row r="10">
          <cell r="F10">
            <v>0</v>
          </cell>
          <cell r="G10">
            <v>0</v>
          </cell>
          <cell r="J10">
            <v>0</v>
          </cell>
          <cell r="N10">
            <v>0</v>
          </cell>
          <cell r="R10" t="e">
            <v>#NAME?</v>
          </cell>
          <cell r="S10" t="e">
            <v>#DIV/0!</v>
          </cell>
          <cell r="T10" t="e">
            <v>#NAME?</v>
          </cell>
          <cell r="U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J11" t="e">
            <v>#DIV/0!</v>
          </cell>
          <cell r="K11" t="e">
            <v>#DIV/0!</v>
          </cell>
          <cell r="L11" t="e">
            <v>#DIV/0!</v>
          </cell>
          <cell r="N11" t="e">
            <v>#DIV/0!</v>
          </cell>
          <cell r="O11" t="e">
            <v>#DIV/0!</v>
          </cell>
          <cell r="P11" t="e">
            <v>#NAME?</v>
          </cell>
          <cell r="R11" t="e">
            <v>#NAME?</v>
          </cell>
          <cell r="S11" t="e">
            <v>#DIV/0!</v>
          </cell>
          <cell r="T11" t="e">
            <v>#NAME?</v>
          </cell>
          <cell r="U11" t="e">
            <v>#NAME?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N12">
            <v>27.128</v>
          </cell>
          <cell r="O12">
            <v>27.128</v>
          </cell>
          <cell r="P12">
            <v>0</v>
          </cell>
          <cell r="R12" t="e">
            <v>#NAME?</v>
          </cell>
          <cell r="S12" t="e">
            <v>#DIV/0!</v>
          </cell>
          <cell r="T12" t="e">
            <v>#NAME?</v>
          </cell>
          <cell r="U12" t="e">
            <v>#NAME?</v>
          </cell>
        </row>
        <row r="13">
          <cell r="F13">
            <v>0</v>
          </cell>
          <cell r="J13">
            <v>0</v>
          </cell>
          <cell r="N13">
            <v>0.624</v>
          </cell>
          <cell r="O13">
            <v>0.624</v>
          </cell>
          <cell r="R13" t="e">
            <v>#NAME?</v>
          </cell>
          <cell r="S13" t="e">
            <v>#DIV/0!</v>
          </cell>
          <cell r="T13" t="e">
            <v>#NAME?</v>
          </cell>
          <cell r="U13" t="e">
            <v>#NAME?</v>
          </cell>
        </row>
        <row r="14">
          <cell r="F14">
            <v>0</v>
          </cell>
          <cell r="J14">
            <v>0</v>
          </cell>
          <cell r="N14">
            <v>0</v>
          </cell>
          <cell r="R14" t="e">
            <v>#NAME?</v>
          </cell>
          <cell r="S14" t="e">
            <v>#DIV/0!</v>
          </cell>
          <cell r="T14" t="e">
            <v>#NAME?</v>
          </cell>
          <cell r="U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J15" t="e">
            <v>#DIV/0!</v>
          </cell>
          <cell r="K15" t="e">
            <v>#DIV/0!</v>
          </cell>
          <cell r="L15" t="e">
            <v>#DIV/0!</v>
          </cell>
          <cell r="N15">
            <v>0</v>
          </cell>
          <cell r="O15">
            <v>0</v>
          </cell>
          <cell r="P15" t="e">
            <v>#NAME?</v>
          </cell>
          <cell r="R15" t="e">
            <v>#NAME?</v>
          </cell>
          <cell r="S15" t="e">
            <v>#DIV/0!</v>
          </cell>
          <cell r="T15" t="e">
            <v>#NAME?</v>
          </cell>
          <cell r="U15" t="e">
            <v>#NAME?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N16">
            <v>26.504</v>
          </cell>
          <cell r="O16">
            <v>26.504</v>
          </cell>
          <cell r="P16">
            <v>0</v>
          </cell>
          <cell r="R16" t="e">
            <v>#NAME?</v>
          </cell>
          <cell r="S16" t="e">
            <v>#DIV/0!</v>
          </cell>
          <cell r="T16" t="e">
            <v>#NAME?</v>
          </cell>
          <cell r="U16" t="e">
            <v>#NAME?</v>
          </cell>
        </row>
        <row r="17">
          <cell r="F17">
            <v>0</v>
          </cell>
          <cell r="J17">
            <v>0</v>
          </cell>
          <cell r="N17">
            <v>0</v>
          </cell>
          <cell r="R17" t="e">
            <v>#NAME?</v>
          </cell>
          <cell r="S17" t="e">
            <v>#DIV/0!</v>
          </cell>
          <cell r="T17" t="e">
            <v>#NAME?</v>
          </cell>
          <cell r="U17" t="e">
            <v>#NAME?</v>
          </cell>
        </row>
        <row r="18">
          <cell r="F18">
            <v>0</v>
          </cell>
          <cell r="J18">
            <v>0</v>
          </cell>
          <cell r="N18">
            <v>0</v>
          </cell>
          <cell r="R18" t="e">
            <v>#NAME?</v>
          </cell>
          <cell r="S18" t="e">
            <v>#DIV/0!</v>
          </cell>
          <cell r="T18" t="e">
            <v>#NAME?</v>
          </cell>
          <cell r="U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J19" t="e">
            <v>#DIV/0!</v>
          </cell>
          <cell r="K19" t="e">
            <v>#DIV/0!</v>
          </cell>
          <cell r="L19" t="e">
            <v>#DIV/0!</v>
          </cell>
          <cell r="N19" t="e">
            <v>#NAME?</v>
          </cell>
          <cell r="O19" t="e">
            <v>#NAME?</v>
          </cell>
          <cell r="P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R20" t="e">
            <v>#NAME?</v>
          </cell>
          <cell r="S20" t="e">
            <v>#DIV/0!</v>
          </cell>
          <cell r="T20" t="e">
            <v>#NAME?</v>
          </cell>
          <cell r="U20" t="e">
            <v>#NAME?</v>
          </cell>
        </row>
        <row r="23">
          <cell r="B23" t="str">
            <v>Начальник ФЭО</v>
          </cell>
          <cell r="L23" t="str">
            <v>Багаева Т.А.</v>
          </cell>
          <cell r="N23" t="str">
            <v>Багаева Т.А.</v>
          </cell>
        </row>
        <row r="55">
          <cell r="B55" t="str">
            <v>Исполнитель: Алейникова Е.В. 
тел. 52-59-56</v>
          </cell>
        </row>
      </sheetData>
      <sheetData sheetId="7">
        <row r="5">
          <cell r="F5" t="str">
            <v>ОАО "Зарамагские ГЭС"</v>
          </cell>
          <cell r="G5" t="str">
            <v>Головная Зарамагская ГЭС</v>
          </cell>
          <cell r="J5" t="str">
            <v>ОАО "Зарамагские ГЭС"</v>
          </cell>
          <cell r="K5" t="str">
            <v>Головная Зарамагская ГЭС</v>
          </cell>
          <cell r="N5" t="str">
            <v>ОАО "Зарамагские ГЭС"</v>
          </cell>
          <cell r="O5" t="str">
            <v>Головная Зарамагская ГЭС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27.28</v>
          </cell>
          <cell r="O6">
            <v>27.28</v>
          </cell>
          <cell r="P6">
            <v>0</v>
          </cell>
          <cell r="R6">
            <v>100</v>
          </cell>
          <cell r="S6">
            <v>100</v>
          </cell>
          <cell r="T6">
            <v>100</v>
          </cell>
          <cell r="U6">
            <v>100</v>
          </cell>
        </row>
        <row r="7">
          <cell r="F7" t="e">
            <v>#DIV/0!</v>
          </cell>
          <cell r="J7" t="e">
            <v>#DIV/0!</v>
          </cell>
          <cell r="N7">
            <v>8.4</v>
          </cell>
          <cell r="O7">
            <v>8.4</v>
          </cell>
          <cell r="R7" t="e">
            <v>#DIV/0!</v>
          </cell>
          <cell r="S7" t="e">
            <v>#DIV/0!</v>
          </cell>
          <cell r="T7">
            <v>100</v>
          </cell>
          <cell r="U7">
            <v>100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N8">
            <v>229.15200000000002</v>
          </cell>
          <cell r="O8">
            <v>229.15200000000002</v>
          </cell>
          <cell r="P8">
            <v>0</v>
          </cell>
          <cell r="R8">
            <v>100</v>
          </cell>
          <cell r="S8">
            <v>100</v>
          </cell>
          <cell r="T8">
            <v>100</v>
          </cell>
          <cell r="U8">
            <v>100</v>
          </cell>
        </row>
        <row r="10">
          <cell r="B10" t="str">
            <v>* Примечание: В ячейке "ГЭС (бассейн &lt;___&gt;)" шапки таблицы перечисляются все станции и каскады, находящиеся в границах одного бассейна реки, озера, моря (имеющие единую ставку водного налога), </v>
          </cell>
        </row>
        <row r="11">
          <cell r="B11" t="str">
            <v>по данному столбцу заносятся суммарные данные по всем перечисленных гидроэлектростанциям и
 каскадам.</v>
          </cell>
        </row>
        <row r="14">
          <cell r="B14" t="str">
            <v>Начальник ФЭО</v>
          </cell>
          <cell r="O14" t="str">
            <v>Багаева Т.А.</v>
          </cell>
        </row>
        <row r="47">
          <cell r="B47" t="str">
            <v>Исполнитель: Алейникова Е.В. 
тел. 52-59-56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3794802.75509</v>
          </cell>
          <cell r="I6">
            <v>3794802.75509</v>
          </cell>
          <cell r="J6">
            <v>3794802.75509</v>
          </cell>
          <cell r="K6">
            <v>3794802.75509</v>
          </cell>
          <cell r="L6">
            <v>3794802.75509</v>
          </cell>
          <cell r="M6">
            <v>3794802.75509</v>
          </cell>
          <cell r="N6">
            <v>100</v>
          </cell>
          <cell r="O6">
            <v>100</v>
          </cell>
          <cell r="P6">
            <v>100</v>
          </cell>
          <cell r="Q6">
            <v>100</v>
          </cell>
        </row>
        <row r="7">
          <cell r="C7" t="str">
            <v>Здания</v>
          </cell>
          <cell r="H7">
            <v>640188.651</v>
          </cell>
          <cell r="I7">
            <v>640188.651</v>
          </cell>
          <cell r="J7">
            <v>640188.651</v>
          </cell>
          <cell r="K7">
            <v>640188.651</v>
          </cell>
          <cell r="L7">
            <v>640188.651</v>
          </cell>
          <cell r="M7">
            <v>640188.651</v>
          </cell>
          <cell r="N7">
            <v>100</v>
          </cell>
          <cell r="O7">
            <v>100</v>
          </cell>
          <cell r="P7">
            <v>100</v>
          </cell>
          <cell r="Q7">
            <v>100</v>
          </cell>
        </row>
        <row r="8">
          <cell r="C8" t="str">
            <v>Сооружения</v>
          </cell>
          <cell r="H8">
            <v>2229996.349</v>
          </cell>
          <cell r="I8">
            <v>2229996.349</v>
          </cell>
          <cell r="J8">
            <v>2229996.349</v>
          </cell>
          <cell r="K8">
            <v>2229996.349</v>
          </cell>
          <cell r="L8">
            <v>2229996.349</v>
          </cell>
          <cell r="M8">
            <v>2229996.349</v>
          </cell>
          <cell r="N8">
            <v>100</v>
          </cell>
          <cell r="O8">
            <v>100</v>
          </cell>
          <cell r="P8">
            <v>100</v>
          </cell>
          <cell r="Q8">
            <v>100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924617.75509</v>
          </cell>
          <cell r="I10">
            <v>924617.75509</v>
          </cell>
          <cell r="J10">
            <v>924617.75509</v>
          </cell>
          <cell r="K10">
            <v>924617.75509</v>
          </cell>
          <cell r="L10">
            <v>924617.75509</v>
          </cell>
          <cell r="M10">
            <v>924617.75509</v>
          </cell>
          <cell r="N10">
            <v>100</v>
          </cell>
          <cell r="O10">
            <v>100</v>
          </cell>
          <cell r="P10">
            <v>100</v>
          </cell>
          <cell r="Q10">
            <v>100</v>
          </cell>
        </row>
        <row r="11">
          <cell r="C11" t="str">
            <v>Силовые машины</v>
          </cell>
          <cell r="H11">
            <v>398500</v>
          </cell>
          <cell r="I11">
            <v>398500</v>
          </cell>
          <cell r="J11">
            <v>398500</v>
          </cell>
          <cell r="K11">
            <v>398500</v>
          </cell>
          <cell r="L11">
            <v>398500</v>
          </cell>
          <cell r="M11">
            <v>398500</v>
          </cell>
          <cell r="N11">
            <v>100</v>
          </cell>
          <cell r="O11">
            <v>100</v>
          </cell>
          <cell r="P11">
            <v>100</v>
          </cell>
          <cell r="Q11">
            <v>100</v>
          </cell>
        </row>
        <row r="12">
          <cell r="C12" t="str">
            <v>Рабочие машины</v>
          </cell>
          <cell r="H12">
            <v>351739</v>
          </cell>
          <cell r="I12">
            <v>351739</v>
          </cell>
          <cell r="J12">
            <v>351739</v>
          </cell>
          <cell r="K12">
            <v>351739</v>
          </cell>
          <cell r="L12">
            <v>351739</v>
          </cell>
          <cell r="M12">
            <v>351739</v>
          </cell>
          <cell r="N12">
            <v>100</v>
          </cell>
          <cell r="O12">
            <v>100</v>
          </cell>
          <cell r="P12">
            <v>100</v>
          </cell>
          <cell r="Q12">
            <v>100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H14">
            <v>38492.08863</v>
          </cell>
          <cell r="I14">
            <v>38492.08863</v>
          </cell>
          <cell r="J14">
            <v>38492.08863</v>
          </cell>
          <cell r="K14">
            <v>38492.08863</v>
          </cell>
          <cell r="L14">
            <v>38492.08863</v>
          </cell>
          <cell r="M14">
            <v>38492.08863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5">
          <cell r="C15" t="str">
            <v>Прочие машины</v>
          </cell>
          <cell r="H15">
            <v>135886.66646</v>
          </cell>
          <cell r="I15">
            <v>135886.66646</v>
          </cell>
          <cell r="J15">
            <v>135886.66646</v>
          </cell>
          <cell r="K15">
            <v>135886.66646</v>
          </cell>
          <cell r="L15">
            <v>135886.66646</v>
          </cell>
          <cell r="M15">
            <v>135886.66646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C19" t="str">
            <v>Производственный инвентарь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3794802.75509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Здания</v>
          </cell>
          <cell r="H22">
            <v>640188.651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Сооружения</v>
          </cell>
          <cell r="H23">
            <v>2229996.349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Передаточные устройства</v>
          </cell>
          <cell r="I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Машины и оборудование</v>
          </cell>
          <cell r="E25">
            <v>0</v>
          </cell>
          <cell r="F25">
            <v>0</v>
          </cell>
          <cell r="G25">
            <v>0</v>
          </cell>
          <cell r="H25">
            <v>924617.75509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Силовые машины</v>
          </cell>
          <cell r="H26">
            <v>398500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Рабочие машины</v>
          </cell>
          <cell r="H27">
            <v>351739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Приборы и лабораторное оборудование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Вычислительная техника</v>
          </cell>
          <cell r="H29">
            <v>38492.08863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Прочие машины</v>
          </cell>
          <cell r="H30">
            <v>135886.66646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 t="str">
            <v>`</v>
          </cell>
        </row>
        <row r="31">
          <cell r="C31" t="str">
            <v>Транспортные средства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Инструмент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C33" t="str">
            <v>Производственный инвентарь</v>
          </cell>
          <cell r="I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C34" t="str">
            <v>Производственный инвентарь</v>
          </cell>
          <cell r="I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Здания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Сооружения</v>
          </cell>
          <cell r="I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Передаточные устройства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Машины и оборудование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Силовые машины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Рабочие машины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Приборы и лабораторное оборудование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Вычислительная техника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Прочие машины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Транспортные средства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 t="str">
            <v>Инструмент</v>
          </cell>
          <cell r="I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Производственный инвентарь</v>
          </cell>
          <cell r="I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Производственный инвентарь</v>
          </cell>
          <cell r="I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2222014.838525</v>
          </cell>
          <cell r="I51">
            <v>3794802.75509</v>
          </cell>
          <cell r="J51">
            <v>3794802.75509</v>
          </cell>
          <cell r="K51">
            <v>3794802.75509</v>
          </cell>
          <cell r="L51">
            <v>3794802.75509</v>
          </cell>
          <cell r="M51">
            <v>3794802.75509</v>
          </cell>
          <cell r="N51">
            <v>100</v>
          </cell>
          <cell r="O51">
            <v>170.7820618159794</v>
          </cell>
          <cell r="P51">
            <v>100</v>
          </cell>
          <cell r="Q51">
            <v>100</v>
          </cell>
        </row>
        <row r="52">
          <cell r="C52" t="str">
            <v>Здания</v>
          </cell>
          <cell r="H52">
            <v>400117.906875</v>
          </cell>
          <cell r="I52">
            <v>640188.651</v>
          </cell>
          <cell r="J52">
            <v>640188.651</v>
          </cell>
          <cell r="K52">
            <v>640188.651</v>
          </cell>
          <cell r="L52">
            <v>640188.651</v>
          </cell>
          <cell r="M52">
            <v>640188.651</v>
          </cell>
          <cell r="N52">
            <v>100</v>
          </cell>
          <cell r="O52">
            <v>160</v>
          </cell>
          <cell r="P52">
            <v>100</v>
          </cell>
          <cell r="Q52">
            <v>100</v>
          </cell>
        </row>
        <row r="53">
          <cell r="C53" t="str">
            <v>Сооружения</v>
          </cell>
          <cell r="H53">
            <v>1304095.49125</v>
          </cell>
          <cell r="I53">
            <v>2229996.349</v>
          </cell>
          <cell r="J53">
            <v>2229996.349</v>
          </cell>
          <cell r="K53">
            <v>2229996.349</v>
          </cell>
          <cell r="L53">
            <v>2229996.349</v>
          </cell>
          <cell r="M53">
            <v>2229996.349</v>
          </cell>
          <cell r="N53">
            <v>100</v>
          </cell>
          <cell r="O53">
            <v>170.9994677508245</v>
          </cell>
          <cell r="P53">
            <v>100</v>
          </cell>
          <cell r="Q53">
            <v>100</v>
          </cell>
        </row>
        <row r="54">
          <cell r="C54" t="str">
            <v>Передаточные устройства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Машины и оборудование</v>
          </cell>
          <cell r="E55">
            <v>0</v>
          </cell>
          <cell r="F55">
            <v>0</v>
          </cell>
          <cell r="G55">
            <v>0</v>
          </cell>
          <cell r="H55">
            <v>517801.4404</v>
          </cell>
          <cell r="I55">
            <v>924617.75509</v>
          </cell>
          <cell r="J55">
            <v>924617.75509</v>
          </cell>
          <cell r="K55">
            <v>924617.75509</v>
          </cell>
          <cell r="L55">
            <v>924617.75509</v>
          </cell>
          <cell r="M55">
            <v>924617.75509</v>
          </cell>
          <cell r="N55">
            <v>100</v>
          </cell>
          <cell r="O55">
            <v>178.56608401392927</v>
          </cell>
          <cell r="P55">
            <v>100</v>
          </cell>
          <cell r="Q55">
            <v>100</v>
          </cell>
        </row>
        <row r="56">
          <cell r="C56" t="str">
            <v>Силовые машины</v>
          </cell>
          <cell r="H56">
            <v>188977.65125000002</v>
          </cell>
          <cell r="I56">
            <v>398500</v>
          </cell>
          <cell r="J56">
            <v>398500</v>
          </cell>
          <cell r="K56">
            <v>398500</v>
          </cell>
          <cell r="L56">
            <v>398500</v>
          </cell>
          <cell r="M56">
            <v>398500</v>
          </cell>
          <cell r="N56">
            <v>100</v>
          </cell>
          <cell r="O56">
            <v>210.87149584308315</v>
          </cell>
          <cell r="P56">
            <v>100</v>
          </cell>
          <cell r="Q56">
            <v>100</v>
          </cell>
        </row>
        <row r="57">
          <cell r="C57" t="str">
            <v>Рабочие машины</v>
          </cell>
          <cell r="H57">
            <v>219837.06721875002</v>
          </cell>
          <cell r="I57">
            <v>351739</v>
          </cell>
          <cell r="J57">
            <v>351739</v>
          </cell>
          <cell r="K57">
            <v>351739</v>
          </cell>
          <cell r="L57">
            <v>351739</v>
          </cell>
          <cell r="M57">
            <v>351739</v>
          </cell>
          <cell r="N57">
            <v>100</v>
          </cell>
          <cell r="O57">
            <v>159.9998601009357</v>
          </cell>
          <cell r="P57">
            <v>100</v>
          </cell>
          <cell r="Q57">
            <v>100</v>
          </cell>
        </row>
        <row r="58">
          <cell r="C58" t="str">
            <v>Приборы и лабораторное оборудование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Вычислительная техника</v>
          </cell>
          <cell r="H59">
            <v>24057.55539375</v>
          </cell>
          <cell r="I59">
            <v>38492.08863</v>
          </cell>
          <cell r="J59">
            <v>38492.08863</v>
          </cell>
          <cell r="K59">
            <v>38492.08863</v>
          </cell>
          <cell r="L59">
            <v>38492.08863</v>
          </cell>
          <cell r="M59">
            <v>38492.08863</v>
          </cell>
          <cell r="N59">
            <v>100</v>
          </cell>
          <cell r="O59">
            <v>160</v>
          </cell>
          <cell r="P59">
            <v>100</v>
          </cell>
          <cell r="Q59">
            <v>100</v>
          </cell>
        </row>
        <row r="60">
          <cell r="C60" t="str">
            <v>Прочие машины</v>
          </cell>
          <cell r="H60">
            <v>84929.1665375</v>
          </cell>
          <cell r="I60">
            <v>135886.66646</v>
          </cell>
          <cell r="J60">
            <v>135886.66646</v>
          </cell>
          <cell r="K60">
            <v>135886.66646</v>
          </cell>
          <cell r="L60">
            <v>135886.66646</v>
          </cell>
          <cell r="M60">
            <v>135886.66646</v>
          </cell>
          <cell r="N60">
            <v>100</v>
          </cell>
          <cell r="O60">
            <v>160</v>
          </cell>
          <cell r="P60">
            <v>100</v>
          </cell>
          <cell r="Q60">
            <v>100</v>
          </cell>
        </row>
        <row r="61">
          <cell r="C61" t="str">
            <v>Транспортные средства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C62" t="str">
            <v>Инструмент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C63" t="str">
            <v>Производственный инвентарь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Производственный инвентарь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7">
          <cell r="C67" t="str">
            <v>Здания</v>
          </cell>
          <cell r="H67">
            <v>0.58</v>
          </cell>
          <cell r="I67">
            <v>1</v>
          </cell>
          <cell r="J67">
            <v>0.25</v>
          </cell>
          <cell r="K67">
            <v>0.25</v>
          </cell>
          <cell r="L67">
            <v>0.25</v>
          </cell>
          <cell r="M67">
            <v>0.25</v>
          </cell>
          <cell r="N67">
            <v>100</v>
          </cell>
          <cell r="O67">
            <v>172.41379310344828</v>
          </cell>
          <cell r="P67">
            <v>100</v>
          </cell>
          <cell r="Q67">
            <v>100</v>
          </cell>
        </row>
        <row r="68">
          <cell r="C68" t="str">
            <v>Сооружения</v>
          </cell>
          <cell r="H68">
            <v>0.58</v>
          </cell>
          <cell r="I68">
            <v>1</v>
          </cell>
          <cell r="J68">
            <v>0.25</v>
          </cell>
          <cell r="K68">
            <v>0.25</v>
          </cell>
          <cell r="L68">
            <v>0.25</v>
          </cell>
          <cell r="M68">
            <v>0.25</v>
          </cell>
          <cell r="N68">
            <v>100</v>
          </cell>
          <cell r="O68">
            <v>172.41379310344828</v>
          </cell>
          <cell r="P68">
            <v>100</v>
          </cell>
          <cell r="Q68">
            <v>100</v>
          </cell>
        </row>
        <row r="69">
          <cell r="C69" t="str">
            <v>Передаточные устройства</v>
          </cell>
          <cell r="H69">
            <v>0</v>
          </cell>
          <cell r="I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Машины и оборудование</v>
          </cell>
          <cell r="H70">
            <v>4.27</v>
          </cell>
          <cell r="I70">
            <v>4.75</v>
          </cell>
          <cell r="J70">
            <v>1.1875</v>
          </cell>
          <cell r="K70">
            <v>1.1875</v>
          </cell>
          <cell r="L70">
            <v>1.1875</v>
          </cell>
          <cell r="M70">
            <v>1.1875</v>
          </cell>
          <cell r="N70">
            <v>100</v>
          </cell>
          <cell r="O70">
            <v>111.24121779859486</v>
          </cell>
          <cell r="P70">
            <v>100</v>
          </cell>
          <cell r="Q70">
            <v>100</v>
          </cell>
        </row>
        <row r="71">
          <cell r="C71" t="str">
            <v>Силовые машины</v>
          </cell>
          <cell r="H71">
            <v>2.145</v>
          </cell>
          <cell r="I71">
            <v>3.42</v>
          </cell>
          <cell r="J71">
            <v>0.855</v>
          </cell>
          <cell r="K71">
            <v>0.86</v>
          </cell>
          <cell r="L71">
            <v>0.86</v>
          </cell>
          <cell r="M71">
            <v>0.86</v>
          </cell>
          <cell r="N71">
            <v>100</v>
          </cell>
          <cell r="O71">
            <v>159.44055944055944</v>
          </cell>
          <cell r="P71">
            <v>100</v>
          </cell>
          <cell r="Q71">
            <v>100</v>
          </cell>
        </row>
        <row r="72">
          <cell r="C72" t="str">
            <v>Рабочие машины</v>
          </cell>
          <cell r="H72">
            <v>5.54</v>
          </cell>
          <cell r="I72">
            <v>4.94</v>
          </cell>
          <cell r="J72">
            <v>1.235</v>
          </cell>
          <cell r="K72">
            <v>1.235</v>
          </cell>
          <cell r="L72">
            <v>1.235</v>
          </cell>
          <cell r="M72">
            <v>1.235</v>
          </cell>
          <cell r="N72">
            <v>100</v>
          </cell>
          <cell r="O72">
            <v>89.16967509025271</v>
          </cell>
          <cell r="P72">
            <v>100</v>
          </cell>
          <cell r="Q72">
            <v>100</v>
          </cell>
        </row>
        <row r="73">
          <cell r="C73" t="str">
            <v>Приборы и лабораторное оборудование</v>
          </cell>
          <cell r="H73">
            <v>0</v>
          </cell>
          <cell r="I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Вычислительная техника</v>
          </cell>
          <cell r="H74">
            <v>8.33</v>
          </cell>
          <cell r="I74">
            <v>14.29</v>
          </cell>
          <cell r="J74">
            <v>3.57</v>
          </cell>
          <cell r="K74">
            <v>3.57</v>
          </cell>
          <cell r="L74">
            <v>3.57</v>
          </cell>
          <cell r="M74">
            <v>3.57</v>
          </cell>
          <cell r="N74">
            <v>100</v>
          </cell>
          <cell r="O74">
            <v>171.54861944777912</v>
          </cell>
          <cell r="P74">
            <v>100</v>
          </cell>
          <cell r="Q74">
            <v>100</v>
          </cell>
        </row>
        <row r="75">
          <cell r="C75" t="str">
            <v>Прочие машины</v>
          </cell>
          <cell r="H75">
            <v>4.56</v>
          </cell>
          <cell r="I75">
            <v>5.45</v>
          </cell>
          <cell r="J75">
            <v>1.3625</v>
          </cell>
          <cell r="K75">
            <v>1.3625</v>
          </cell>
          <cell r="L75">
            <v>1.3625</v>
          </cell>
          <cell r="M75">
            <v>1.3625</v>
          </cell>
          <cell r="N75">
            <v>100</v>
          </cell>
          <cell r="O75">
            <v>119.51754385964915</v>
          </cell>
          <cell r="P75">
            <v>100</v>
          </cell>
          <cell r="Q75">
            <v>100</v>
          </cell>
        </row>
        <row r="76">
          <cell r="C76" t="str">
            <v>Транспортные средства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Инструмент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Производственный инвентарь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Производственный инвентарь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31994.559214205</v>
          </cell>
          <cell r="I81">
            <v>72621.193366775</v>
          </cell>
          <cell r="J81">
            <v>18155.29834169375</v>
          </cell>
          <cell r="K81">
            <v>18155.29834169375</v>
          </cell>
          <cell r="L81">
            <v>18155.29834169375</v>
          </cell>
          <cell r="M81">
            <v>18155.29834169375</v>
          </cell>
          <cell r="N81">
            <v>100</v>
          </cell>
          <cell r="O81">
            <v>226.97982141455012</v>
          </cell>
          <cell r="P81">
            <v>100</v>
          </cell>
          <cell r="Q81">
            <v>100</v>
          </cell>
        </row>
        <row r="82">
          <cell r="C82" t="str">
            <v>Здания</v>
          </cell>
          <cell r="E82">
            <v>0</v>
          </cell>
          <cell r="F82">
            <v>0</v>
          </cell>
          <cell r="G82">
            <v>0</v>
          </cell>
          <cell r="H82">
            <v>2320.6838598749996</v>
          </cell>
          <cell r="I82">
            <v>6401.886509999999</v>
          </cell>
          <cell r="J82">
            <v>1600.4716274999998</v>
          </cell>
          <cell r="K82">
            <v>1600.4716274999998</v>
          </cell>
          <cell r="L82">
            <v>1600.4716274999998</v>
          </cell>
          <cell r="M82">
            <v>1600.4716274999998</v>
          </cell>
          <cell r="N82">
            <v>100</v>
          </cell>
          <cell r="O82">
            <v>275.86206896551727</v>
          </cell>
          <cell r="P82">
            <v>100</v>
          </cell>
          <cell r="Q82">
            <v>100</v>
          </cell>
        </row>
        <row r="83">
          <cell r="C83" t="str">
            <v>Сооружения</v>
          </cell>
          <cell r="E83">
            <v>0</v>
          </cell>
          <cell r="F83">
            <v>0</v>
          </cell>
          <cell r="G83">
            <v>0</v>
          </cell>
          <cell r="H83">
            <v>7563.753849249999</v>
          </cell>
          <cell r="I83">
            <v>22299.96349</v>
          </cell>
          <cell r="J83">
            <v>5574.9908725</v>
          </cell>
          <cell r="K83">
            <v>5574.9908725</v>
          </cell>
          <cell r="L83">
            <v>5574.9908725</v>
          </cell>
          <cell r="M83">
            <v>5574.9908725</v>
          </cell>
          <cell r="N83">
            <v>100</v>
          </cell>
          <cell r="O83">
            <v>294.82666853590433</v>
          </cell>
          <cell r="P83">
            <v>100</v>
          </cell>
          <cell r="Q83">
            <v>100</v>
          </cell>
        </row>
        <row r="84">
          <cell r="C84" t="str">
            <v>Передаточные устройства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Машины и оборудование</v>
          </cell>
          <cell r="E85">
            <v>0</v>
          </cell>
          <cell r="F85">
            <v>0</v>
          </cell>
          <cell r="G85">
            <v>0</v>
          </cell>
          <cell r="H85">
            <v>22110.121505080002</v>
          </cell>
          <cell r="I85">
            <v>43919.343366775</v>
          </cell>
          <cell r="J85">
            <v>10979.83584169375</v>
          </cell>
          <cell r="K85">
            <v>10979.83584169375</v>
          </cell>
          <cell r="L85">
            <v>10979.83584169375</v>
          </cell>
          <cell r="M85">
            <v>10979.83584169375</v>
          </cell>
          <cell r="N85">
            <v>100</v>
          </cell>
          <cell r="O85">
            <v>198.63908643235692</v>
          </cell>
          <cell r="P85">
            <v>100</v>
          </cell>
          <cell r="Q85">
            <v>100</v>
          </cell>
        </row>
        <row r="86">
          <cell r="C86" t="str">
            <v>Силовые машины</v>
          </cell>
          <cell r="E86">
            <v>0</v>
          </cell>
          <cell r="F86">
            <v>0</v>
          </cell>
          <cell r="G86">
            <v>0</v>
          </cell>
          <cell r="H86">
            <v>4053.5706193125</v>
          </cell>
          <cell r="I86">
            <v>13628.7</v>
          </cell>
          <cell r="J86">
            <v>3407.175</v>
          </cell>
          <cell r="K86">
            <v>3427.1</v>
          </cell>
          <cell r="L86">
            <v>3427.1</v>
          </cell>
          <cell r="M86">
            <v>3427.1</v>
          </cell>
          <cell r="N86">
            <v>100</v>
          </cell>
          <cell r="O86">
            <v>336.2146926728879</v>
          </cell>
          <cell r="P86">
            <v>100</v>
          </cell>
          <cell r="Q86">
            <v>100</v>
          </cell>
        </row>
        <row r="87">
          <cell r="C87" t="str">
            <v>Рабочие машины</v>
          </cell>
          <cell r="E87">
            <v>0</v>
          </cell>
          <cell r="F87">
            <v>0</v>
          </cell>
          <cell r="G87">
            <v>0</v>
          </cell>
          <cell r="H87">
            <v>12178.97352391875</v>
          </cell>
          <cell r="I87">
            <v>17375.906600000002</v>
          </cell>
          <cell r="J87">
            <v>4343.9766500000005</v>
          </cell>
          <cell r="K87">
            <v>4343.9766500000005</v>
          </cell>
          <cell r="L87">
            <v>4343.9766500000005</v>
          </cell>
          <cell r="M87">
            <v>4343.9766500000005</v>
          </cell>
          <cell r="N87">
            <v>100</v>
          </cell>
          <cell r="O87">
            <v>142.67135539686328</v>
          </cell>
          <cell r="P87">
            <v>100</v>
          </cell>
          <cell r="Q87">
            <v>100</v>
          </cell>
        </row>
        <row r="88">
          <cell r="C88" t="str">
            <v>Приборы и лабораторное оборудование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C89" t="str">
            <v>Вычислительная техника</v>
          </cell>
          <cell r="E89">
            <v>0</v>
          </cell>
          <cell r="F89">
            <v>0</v>
          </cell>
          <cell r="G89">
            <v>0</v>
          </cell>
          <cell r="H89">
            <v>2003.994364299375</v>
          </cell>
          <cell r="I89">
            <v>5500.519465226999</v>
          </cell>
          <cell r="J89">
            <v>1374.167564091</v>
          </cell>
          <cell r="K89">
            <v>1374.167564091</v>
          </cell>
          <cell r="L89">
            <v>1374.167564091</v>
          </cell>
          <cell r="M89">
            <v>1374.167564091</v>
          </cell>
          <cell r="N89">
            <v>100</v>
          </cell>
          <cell r="O89">
            <v>274.4777911164465</v>
          </cell>
          <cell r="P89">
            <v>100</v>
          </cell>
          <cell r="Q89">
            <v>100</v>
          </cell>
        </row>
        <row r="90">
          <cell r="C90" t="str">
            <v>Прочие машины</v>
          </cell>
          <cell r="E90">
            <v>0</v>
          </cell>
          <cell r="F90">
            <v>0</v>
          </cell>
          <cell r="G90">
            <v>0</v>
          </cell>
          <cell r="H90">
            <v>3872.76999411</v>
          </cell>
          <cell r="I90">
            <v>7405.823322070001</v>
          </cell>
          <cell r="J90">
            <v>1851.4558305175003</v>
          </cell>
          <cell r="K90">
            <v>1851.4558305175003</v>
          </cell>
          <cell r="L90">
            <v>1851.4558305175003</v>
          </cell>
          <cell r="M90">
            <v>1851.4558305175003</v>
          </cell>
          <cell r="N90">
            <v>100</v>
          </cell>
          <cell r="O90">
            <v>191.22807017543863</v>
          </cell>
          <cell r="P90">
            <v>100</v>
          </cell>
          <cell r="Q90">
            <v>100</v>
          </cell>
        </row>
        <row r="91">
          <cell r="C91" t="str">
            <v>Транспортные средства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C92" t="str">
            <v>Инструмент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C93" t="str">
            <v>Производственный инвентарь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C94" t="str">
            <v>Производственный инвентарь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7">
          <cell r="B97" t="str">
            <v>Начальник ФЭО</v>
          </cell>
          <cell r="L97" t="str">
            <v>Багаева Т.А.</v>
          </cell>
        </row>
        <row r="99">
          <cell r="B99" t="str">
            <v>Исполнитель: Алейникова Е.В. 
тел. 52-59-56</v>
          </cell>
        </row>
      </sheetData>
      <sheetData sheetId="10">
        <row r="8">
          <cell r="C8">
            <v>1.3</v>
          </cell>
          <cell r="D8">
            <v>1.05</v>
          </cell>
          <cell r="E8">
            <v>1.05</v>
          </cell>
          <cell r="F8">
            <v>1.04</v>
          </cell>
          <cell r="G8">
            <v>1.11</v>
          </cell>
          <cell r="H8">
            <v>1.03</v>
          </cell>
          <cell r="I8">
            <v>1.03286</v>
          </cell>
          <cell r="J8">
            <v>1.002</v>
          </cell>
          <cell r="L8">
            <v>1.084</v>
          </cell>
        </row>
        <row r="11">
          <cell r="B11" t="str">
            <v>Начальник ФЭО</v>
          </cell>
          <cell r="G11" t="str">
            <v>Багаева Т.А.</v>
          </cell>
          <cell r="L11" t="str">
            <v>Багаева Т.А.</v>
          </cell>
        </row>
      </sheetData>
      <sheetData sheetId="11">
        <row r="7"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B9" t="str">
            <v>&lt;Материалы 1&gt;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B10" t="str">
            <v>&lt;Материалы 2&gt;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B11" t="str">
            <v>&lt;Материалы 3&gt;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9">
          <cell r="B19" t="str">
            <v>Начальник ФЭО</v>
          </cell>
          <cell r="G19" t="str">
            <v>Багаева Т.А.</v>
          </cell>
          <cell r="H19" t="str">
            <v>Багаева Т.А.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2"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</row>
        <row r="15"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</row>
        <row r="16"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</row>
        <row r="19"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</row>
        <row r="20"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</row>
        <row r="23"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</row>
        <row r="24"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</row>
        <row r="27"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</row>
        <row r="28"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</row>
        <row r="36"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</row>
        <row r="37"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</row>
        <row r="38"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</row>
        <row r="41"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</row>
        <row r="42"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</row>
        <row r="47">
          <cell r="B47" t="str">
            <v>Начальник ФЭО</v>
          </cell>
          <cell r="G47" t="str">
            <v>Багаева Т.А.</v>
          </cell>
          <cell r="H47" t="str">
            <v>Багаева Т.А.</v>
          </cell>
        </row>
      </sheetData>
      <sheetData sheetId="1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26.504</v>
          </cell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F7">
            <v>0</v>
          </cell>
          <cell r="G7">
            <v>0</v>
          </cell>
          <cell r="H7">
            <v>0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F8">
            <v>221930.67</v>
          </cell>
          <cell r="G8">
            <v>218113.35</v>
          </cell>
          <cell r="H8">
            <v>54357.18729889151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2">
          <cell r="G12">
            <v>0</v>
          </cell>
          <cell r="H12">
            <v>0</v>
          </cell>
        </row>
        <row r="14">
          <cell r="G14">
            <v>0</v>
          </cell>
          <cell r="H14">
            <v>0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</row>
        <row r="16"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</row>
        <row r="17">
          <cell r="G17">
            <v>0</v>
          </cell>
          <cell r="H17">
            <v>0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</row>
        <row r="19"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</row>
        <row r="20">
          <cell r="G20">
            <v>0</v>
          </cell>
          <cell r="H20">
            <v>0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</row>
        <row r="24">
          <cell r="B24" t="str">
            <v>Начальник ФЭО</v>
          </cell>
          <cell r="H24" t="str">
            <v>Багаева Т.А.</v>
          </cell>
        </row>
      </sheetData>
      <sheetData sheetId="14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L6" t="e">
            <v>#NAME?</v>
          </cell>
          <cell r="M6" t="e">
            <v>#NAME?</v>
          </cell>
          <cell r="N6" t="e">
            <v>#NAME?</v>
          </cell>
          <cell r="O6" t="e">
            <v>#NAME?</v>
          </cell>
        </row>
        <row r="7">
          <cell r="B7" t="str">
            <v>Услуги автотранспорта (в соответствии с договорами на перевозки)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e">
            <v>#NAME?</v>
          </cell>
          <cell r="M7" t="e">
            <v>#NAME?</v>
          </cell>
          <cell r="N7" t="e">
            <v>#NAME?</v>
          </cell>
          <cell r="O7" t="e">
            <v>#NAME?</v>
          </cell>
        </row>
        <row r="9">
          <cell r="C9" t="str">
            <v>договор № ___ от ____</v>
          </cell>
          <cell r="K9">
            <v>320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str">
            <v>245(Филиал)+104,9 прочие</v>
          </cell>
        </row>
        <row r="10">
          <cell r="C10" t="str">
            <v>договор № ___ от ____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2">
          <cell r="B12" t="str">
            <v>Услуги железнодорожного транспорта по перевозке тв. и ж.т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</row>
        <row r="14">
          <cell r="C14" t="str">
            <v>договор № ___ от ____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</row>
        <row r="15">
          <cell r="C15" t="str">
            <v>договор № ___ от ____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</row>
        <row r="17">
          <cell r="B17" t="str">
            <v>Пуско-наладочные работы ( в соответствии с планом)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</row>
        <row r="19">
          <cell r="C19" t="str">
            <v>договор № ___ от ____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</row>
        <row r="20">
          <cell r="C20" t="str">
            <v>договор № ___ от ____</v>
          </cell>
          <cell r="L20" t="e">
            <v>#NAME?</v>
          </cell>
          <cell r="M20" t="e">
            <v>#NAME?</v>
          </cell>
          <cell r="N20" t="e">
            <v>#NAME?</v>
          </cell>
          <cell r="O20" t="e">
            <v>#NAME?</v>
          </cell>
        </row>
        <row r="22">
          <cell r="B22" t="str">
            <v>&lt;Услуги_____________&gt;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4">
          <cell r="C24" t="str">
            <v>договор № ___ от ____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договор № ___ от ____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7">
          <cell r="B27" t="str">
            <v>&lt;Услуги_____________&gt;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9">
          <cell r="C29" t="str">
            <v>договор № ___ от ____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</row>
        <row r="30">
          <cell r="C30" t="str">
            <v>договор № ___ от ____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</row>
        <row r="36">
          <cell r="B36" t="str">
            <v>Начальник ФЭО</v>
          </cell>
          <cell r="I36" t="str">
            <v>Багаева Т.А.</v>
          </cell>
          <cell r="K36" t="str">
            <v>Багаева Т.А.</v>
          </cell>
        </row>
        <row r="50">
          <cell r="B50" t="str">
            <v>Исполнитель: Алейникова Е.В. 
тел. 52-59-56</v>
          </cell>
        </row>
      </sheetData>
      <sheetData sheetId="15">
        <row r="6">
          <cell r="C6" t="str">
            <v>Всего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410.836</v>
          </cell>
          <cell r="K6" t="e">
            <v>#NAME?</v>
          </cell>
          <cell r="L6" t="e">
            <v>#NAME?</v>
          </cell>
          <cell r="M6" t="e">
            <v>#NAME?</v>
          </cell>
          <cell r="N6" t="e">
            <v>#NAME?</v>
          </cell>
        </row>
        <row r="7">
          <cell r="C7" t="str">
            <v>    в том числе:</v>
          </cell>
        </row>
        <row r="8">
          <cell r="C8" t="str">
            <v>договор № 2186 -Б2 от 01.01.2006г</v>
          </cell>
          <cell r="J8">
            <v>410.836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</row>
        <row r="9">
          <cell r="C9" t="str">
            <v>договор № ___ от ____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C10" t="str">
            <v>Добавить строки</v>
          </cell>
        </row>
        <row r="11">
          <cell r="C11" t="str">
            <v>Всего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6583.348800000001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  <row r="12">
          <cell r="C12" t="str">
            <v>    в том числе:</v>
          </cell>
        </row>
        <row r="13">
          <cell r="C13" t="str">
            <v>договор № 67/8 от 25.04.08г.</v>
          </cell>
          <cell r="J13">
            <v>6583.348800000001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</row>
        <row r="14">
          <cell r="C14" t="str">
            <v>договор № ___ от ____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</row>
        <row r="15">
          <cell r="C15" t="str">
            <v>Добавить строки</v>
          </cell>
        </row>
        <row r="16">
          <cell r="C16" t="str">
            <v>Услуги по пожарной безопасности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L16" t="e">
            <v>#NAME?</v>
          </cell>
          <cell r="M16" t="e">
            <v>#NAME?</v>
          </cell>
          <cell r="N16" t="e">
            <v>#NAME?</v>
          </cell>
        </row>
        <row r="17">
          <cell r="C17" t="str">
            <v>    в том числе:</v>
          </cell>
        </row>
        <row r="18">
          <cell r="C18" t="str">
            <v>договор № ___ от ____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</row>
        <row r="19">
          <cell r="C19" t="str">
            <v>договор № ___ от ____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</row>
        <row r="20">
          <cell r="C20" t="str">
            <v>Добавить строки</v>
          </cell>
        </row>
        <row r="21">
          <cell r="C21" t="str">
            <v>Всего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255.824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</row>
        <row r="22">
          <cell r="C22" t="str">
            <v>    в том числе:</v>
          </cell>
        </row>
        <row r="23">
          <cell r="C23" t="str">
            <v>договор №31/8 от18.03.08г</v>
          </cell>
          <cell r="J23">
            <v>255.824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</row>
        <row r="24">
          <cell r="C24" t="str">
            <v>договор № ___ от ____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</row>
        <row r="25">
          <cell r="C25" t="str">
            <v>Добавить строки</v>
          </cell>
        </row>
        <row r="26">
          <cell r="C26" t="str">
            <v>Всего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304.88784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</row>
        <row r="27">
          <cell r="C27" t="str">
            <v>    в том числе:</v>
          </cell>
        </row>
        <row r="28">
          <cell r="C28" t="str">
            <v>Затраты на публикации и раскрытие информации об Обществе в СМИ</v>
          </cell>
          <cell r="J28">
            <v>200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</row>
        <row r="29">
          <cell r="C29" t="str">
            <v>договор № 133/8 от 25.09.08г</v>
          </cell>
          <cell r="J29">
            <v>104.88784000000001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</row>
        <row r="30">
          <cell r="C30" t="str">
            <v>Добавить строки</v>
          </cell>
        </row>
        <row r="31">
          <cell r="C31" t="str">
            <v>Всего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281.4064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</row>
        <row r="32">
          <cell r="C32" t="str">
            <v>    в том числе:</v>
          </cell>
        </row>
        <row r="33">
          <cell r="C33" t="str">
            <v>договор № 09/251 от 09.09.08 г.</v>
          </cell>
          <cell r="J33">
            <v>281.4064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</row>
        <row r="34">
          <cell r="C34" t="str">
            <v>договор № ___ от ____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</row>
        <row r="35">
          <cell r="C35" t="str">
            <v>Добавить строки</v>
          </cell>
        </row>
        <row r="36">
          <cell r="C36" t="str">
            <v>Всего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</row>
        <row r="37">
          <cell r="C37" t="str">
            <v>Всего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</row>
        <row r="38">
          <cell r="C38" t="str">
            <v>    в том числе:</v>
          </cell>
        </row>
        <row r="39">
          <cell r="C39" t="str">
            <v>договор № ___ от ____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</row>
        <row r="40">
          <cell r="C40" t="str">
            <v>договор № ___ от ____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</row>
        <row r="41">
          <cell r="C41" t="str">
            <v>Добавить строки</v>
          </cell>
        </row>
        <row r="42">
          <cell r="C42" t="str">
            <v>Всего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</row>
        <row r="43">
          <cell r="C43" t="str">
            <v>    в том числе:</v>
          </cell>
        </row>
        <row r="44">
          <cell r="C44" t="str">
            <v>договор № ___ от ____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</row>
        <row r="45">
          <cell r="C45" t="str">
            <v>договор № ___ от ____</v>
          </cell>
          <cell r="K45" t="e">
            <v>#NAME?</v>
          </cell>
          <cell r="L45" t="e">
            <v>#NAME?</v>
          </cell>
          <cell r="M45" t="e">
            <v>#NAME?</v>
          </cell>
          <cell r="N45" t="e">
            <v>#NAME?</v>
          </cell>
        </row>
        <row r="46">
          <cell r="C46" t="str">
            <v>Добавить строки</v>
          </cell>
        </row>
        <row r="47">
          <cell r="C47" t="str">
            <v>Всего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</row>
        <row r="48">
          <cell r="C48" t="str">
            <v>    в том числе:</v>
          </cell>
        </row>
        <row r="49">
          <cell r="C49" t="str">
            <v>договор № ___ от ____</v>
          </cell>
          <cell r="K49" t="e">
            <v>#NAME?</v>
          </cell>
          <cell r="L49" t="e">
            <v>#NAME?</v>
          </cell>
          <cell r="M49" t="e">
            <v>#NAME?</v>
          </cell>
          <cell r="N49" t="e">
            <v>#NAME?</v>
          </cell>
        </row>
        <row r="50">
          <cell r="C50" t="str">
            <v>договор № ___ от ____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</row>
        <row r="51">
          <cell r="C51" t="str">
            <v>Добавить строки</v>
          </cell>
        </row>
        <row r="52">
          <cell r="B52" t="str">
            <v>Услуги по &lt;_____________&gt;</v>
          </cell>
          <cell r="C52" t="str">
            <v>Всего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</row>
        <row r="53">
          <cell r="C53" t="str">
            <v>    в том числе:</v>
          </cell>
        </row>
        <row r="54">
          <cell r="C54" t="str">
            <v>договор № ___ от ____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</row>
        <row r="55">
          <cell r="C55" t="str">
            <v>договор № ___ от ____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</row>
        <row r="56">
          <cell r="C56" t="str">
            <v>Добавить строки</v>
          </cell>
        </row>
        <row r="57">
          <cell r="B57" t="str">
            <v>Добавить строки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7836.303040000001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</row>
        <row r="61">
          <cell r="B61" t="str">
            <v>Начальник ФЭО</v>
          </cell>
          <cell r="I61" t="str">
            <v>Багаева Т.А.</v>
          </cell>
          <cell r="J61" t="str">
            <v>Багаева Т.А.</v>
          </cell>
        </row>
      </sheetData>
      <sheetData sheetId="16">
        <row r="6">
          <cell r="J6" t="e">
            <v>#NAME?</v>
          </cell>
          <cell r="K6" t="e">
            <v>#NAME?</v>
          </cell>
          <cell r="L6" t="e">
            <v>#NAME?</v>
          </cell>
          <cell r="M6" t="e">
            <v>#NAME?</v>
          </cell>
        </row>
        <row r="7">
          <cell r="F7">
            <v>0</v>
          </cell>
          <cell r="I7">
            <v>23.9742</v>
          </cell>
          <cell r="J7" t="e">
            <v>#NAME?</v>
          </cell>
          <cell r="K7" t="e">
            <v>#NAME?</v>
          </cell>
          <cell r="L7" t="e">
            <v>#NAME?</v>
          </cell>
          <cell r="M7" t="e">
            <v>#NAME?</v>
          </cell>
        </row>
        <row r="8">
          <cell r="I8">
            <v>2.637</v>
          </cell>
        </row>
        <row r="9">
          <cell r="I9">
            <v>3.65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3">
          <cell r="B13" t="str">
            <v>договор № ___ от ____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B14" t="str">
            <v>площадь земли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B15" t="str">
            <v>договор № ___ от ____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B16" t="str">
            <v>площадь земли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B17" t="str">
            <v>договор № ___ от ____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B18" t="str">
            <v>площадь земли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2.637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3">
          <cell r="B23" t="str">
            <v>Начальник ФЭО</v>
          </cell>
          <cell r="H23" t="str">
            <v>Багаева Т.А.</v>
          </cell>
          <cell r="I23" t="str">
            <v>Багаева Т.А.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2"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6">
          <cell r="B16" t="str">
            <v>Начальник ФЭО</v>
          </cell>
          <cell r="G16" t="str">
            <v>Багаева Т.А.</v>
          </cell>
          <cell r="H16" t="str">
            <v>Багаева Т.А.</v>
          </cell>
        </row>
      </sheetData>
      <sheetData sheetId="18">
        <row r="7">
          <cell r="B7" t="str">
            <v>&lt;Налог 1&gt;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 t="e">
            <v>#NAME?</v>
          </cell>
          <cell r="K7" t="e">
            <v>#NAME?</v>
          </cell>
          <cell r="L7" t="e">
            <v>#NAME?</v>
          </cell>
          <cell r="M7" t="e">
            <v>#NAME?</v>
          </cell>
        </row>
        <row r="8">
          <cell r="B8" t="str">
            <v>налогооблагаемая база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B9" t="str">
            <v>ставка налога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B10" t="str">
            <v>&lt;Налог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B11" t="str">
            <v>налогооблагаемая база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B12" t="str">
            <v>ставка налога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B13" t="str">
            <v>&lt;Налог 3&gt;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B14" t="str">
            <v>налогооблагаемая база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B15" t="str">
            <v>ставка налога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B16" t="str">
            <v>&lt;Налог 4&gt;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B17" t="str">
            <v>налогооблагаемая база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B18" t="str">
            <v>ставка налога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B19" t="str">
            <v>Добавить строки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3">
          <cell r="B23" t="str">
            <v>Начальник ФЭО</v>
          </cell>
          <cell r="G23" t="str">
            <v>Багаева Т.А.</v>
          </cell>
          <cell r="H23" t="str">
            <v>Багаева Т.А.</v>
          </cell>
          <cell r="I23" t="str">
            <v>Багаева Т.А.</v>
          </cell>
        </row>
      </sheetData>
      <sheetData sheetId="19">
        <row r="6">
          <cell r="H6">
            <v>0.51258024</v>
          </cell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H7">
            <v>0.42253236000000005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4">
          <cell r="B14" t="str">
            <v>Начальник ФЭО</v>
          </cell>
          <cell r="H14" t="str">
            <v>Багаева Т.А.</v>
          </cell>
        </row>
      </sheetData>
      <sheetData sheetId="20">
        <row r="6">
          <cell r="B6" t="str">
            <v>&lt;Учебное заведение 1&gt;</v>
          </cell>
          <cell r="C6" t="str">
            <v>Всего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169.68388437000002</v>
          </cell>
          <cell r="M6" t="e">
            <v>#NAME?</v>
          </cell>
          <cell r="N6" t="e">
            <v>#NAME?</v>
          </cell>
          <cell r="O6" t="e">
            <v>#NAME?</v>
          </cell>
          <cell r="P6" t="e">
            <v>#NAME?</v>
          </cell>
        </row>
        <row r="7">
          <cell r="C7" t="str">
            <v>    в том числе:</v>
          </cell>
        </row>
        <row r="8">
          <cell r="C8" t="str">
            <v>договор № ___ от ____</v>
          </cell>
          <cell r="L8">
            <v>169.68388437000002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</row>
        <row r="9">
          <cell r="C9" t="str">
            <v>количество человек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</row>
        <row r="10">
          <cell r="C10" t="str">
            <v>договор № ___ от ____</v>
          </cell>
          <cell r="M10" t="e">
            <v>#NAME?</v>
          </cell>
          <cell r="N10" t="e">
            <v>#NAME?</v>
          </cell>
          <cell r="O10" t="e">
            <v>#NAME?</v>
          </cell>
          <cell r="P10" t="e">
            <v>#NAME?</v>
          </cell>
        </row>
        <row r="11">
          <cell r="C11" t="str">
            <v>количество человек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</row>
        <row r="12">
          <cell r="C12" t="str">
            <v>договор № ___ от ____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</row>
        <row r="13">
          <cell r="C13" t="str">
            <v>количество человек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</row>
        <row r="14">
          <cell r="C14" t="str">
            <v>Добавить строки</v>
          </cell>
        </row>
        <row r="15">
          <cell r="B15" t="str">
            <v>&lt;Учебное заведение 2&gt;</v>
          </cell>
          <cell r="C15" t="str">
            <v>Всего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</row>
        <row r="16">
          <cell r="C16" t="str">
            <v>    в том числе:</v>
          </cell>
        </row>
        <row r="17">
          <cell r="C17" t="str">
            <v>договор № ___ от ____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</row>
        <row r="18">
          <cell r="C18" t="str">
            <v>количество человек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</row>
        <row r="19">
          <cell r="C19" t="str">
            <v>договор № ___ от ____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</row>
        <row r="20">
          <cell r="C20" t="str">
            <v>количество человек</v>
          </cell>
          <cell r="M20" t="e">
            <v>#NAME?</v>
          </cell>
          <cell r="N20" t="e">
            <v>#NAME?</v>
          </cell>
          <cell r="O20" t="e">
            <v>#NAME?</v>
          </cell>
          <cell r="P20" t="e">
            <v>#NAME?</v>
          </cell>
        </row>
        <row r="21">
          <cell r="C21" t="str">
            <v>договор № ___ от ____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</row>
        <row r="22">
          <cell r="C22" t="str">
            <v>количество человек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</row>
        <row r="23">
          <cell r="C23" t="str">
            <v>Добавить строки</v>
          </cell>
        </row>
        <row r="24">
          <cell r="B24" t="str">
            <v>&lt;Учебное заведение 3&gt;</v>
          </cell>
          <cell r="C24" t="str">
            <v>Всего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</row>
        <row r="25">
          <cell r="C25" t="str">
            <v>    в том числе:</v>
          </cell>
        </row>
        <row r="26">
          <cell r="C26" t="str">
            <v>договор № ___ от ____</v>
          </cell>
          <cell r="M26" t="e">
            <v>#NAME?</v>
          </cell>
          <cell r="N26" t="e">
            <v>#NAME?</v>
          </cell>
          <cell r="O26" t="e">
            <v>#NAME?</v>
          </cell>
          <cell r="P26" t="e">
            <v>#NAME?</v>
          </cell>
        </row>
        <row r="27">
          <cell r="C27" t="str">
            <v>количество человек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</row>
        <row r="28">
          <cell r="C28" t="str">
            <v>договор № ___ от ____</v>
          </cell>
          <cell r="M28" t="e">
            <v>#NAME?</v>
          </cell>
          <cell r="N28" t="e">
            <v>#NAME?</v>
          </cell>
          <cell r="O28" t="e">
            <v>#NAME?</v>
          </cell>
          <cell r="P28" t="e">
            <v>#NAME?</v>
          </cell>
        </row>
        <row r="29">
          <cell r="C29" t="str">
            <v>количество человек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</row>
        <row r="30">
          <cell r="C30" t="str">
            <v>договор № ___ от ____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</row>
        <row r="31">
          <cell r="C31" t="str">
            <v>количество человек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</row>
        <row r="32">
          <cell r="C32" t="str">
            <v>Добавить строки</v>
          </cell>
        </row>
        <row r="33">
          <cell r="B33" t="str">
            <v>Добавить строки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169.68388437000002</v>
          </cell>
          <cell r="M35" t="e">
            <v>#NAME?</v>
          </cell>
          <cell r="N35" t="e">
            <v>#NAME?</v>
          </cell>
          <cell r="O35" t="e">
            <v>#NAME?</v>
          </cell>
          <cell r="P35" t="e">
            <v>#NAME?</v>
          </cell>
        </row>
        <row r="38">
          <cell r="B38" t="str">
            <v>Начальник ФЭО</v>
          </cell>
          <cell r="J38" t="str">
            <v>Багаева Т.А.</v>
          </cell>
          <cell r="L38" t="str">
            <v>Багаева Т.А.</v>
          </cell>
        </row>
      </sheetData>
      <sheetData sheetId="21">
        <row r="6">
          <cell r="H6">
            <v>10</v>
          </cell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H7">
            <v>50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H8">
            <v>160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H9">
            <v>200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H10">
            <v>24.877800000000004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2">
          <cell r="B12" t="str">
            <v>Расходы на &lt;_______________&gt;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</row>
        <row r="13">
          <cell r="B13" t="str">
            <v>Расходы на &lt;_______________&gt;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4">
          <cell r="B14" t="str">
            <v>Расходы на &lt;_______________&gt;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</row>
        <row r="15">
          <cell r="B15" t="str">
            <v>Расходы на &lt;_______________&gt;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384.8778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</row>
        <row r="20">
          <cell r="B20" t="str">
            <v>Начальник ФЭО</v>
          </cell>
          <cell r="G20" t="str">
            <v>Багаева Т.А.</v>
          </cell>
          <cell r="H20" t="str">
            <v>Багаева Т.А.</v>
          </cell>
        </row>
      </sheetData>
      <sheetData sheetId="22">
        <row r="5">
          <cell r="D5" t="str">
            <v>Москва</v>
          </cell>
          <cell r="E5" t="str">
            <v>Город 2</v>
          </cell>
          <cell r="F5" t="str">
            <v>Город 3</v>
          </cell>
        </row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H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H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H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>
            <v>0</v>
          </cell>
          <cell r="E12">
            <v>0</v>
          </cell>
          <cell r="F12">
            <v>0</v>
          </cell>
          <cell r="H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H14">
            <v>0</v>
          </cell>
        </row>
        <row r="15">
          <cell r="B15" t="str">
            <v>Расходы на &lt;_______________&gt;</v>
          </cell>
          <cell r="H15">
            <v>0</v>
          </cell>
        </row>
        <row r="16">
          <cell r="B16" t="str">
            <v>Расходы на &lt;_______________&gt;</v>
          </cell>
          <cell r="H16">
            <v>0</v>
          </cell>
        </row>
        <row r="17">
          <cell r="B17" t="str">
            <v>Расходы на &lt;_______________&gt;</v>
          </cell>
          <cell r="H17">
            <v>0</v>
          </cell>
        </row>
        <row r="19">
          <cell r="A19" t="str">
            <v>10.</v>
          </cell>
          <cell r="B19" t="str">
            <v>Всего расходов</v>
          </cell>
          <cell r="C19" t="str">
            <v>тыс.руб.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</row>
        <row r="21">
          <cell r="A21" t="str">
            <v>1.</v>
          </cell>
          <cell r="B21" t="str">
            <v>Количество командированных</v>
          </cell>
          <cell r="C21" t="str">
            <v>чел.</v>
          </cell>
          <cell r="D21">
            <v>10</v>
          </cell>
          <cell r="H21">
            <v>10</v>
          </cell>
        </row>
        <row r="22">
          <cell r="A22" t="str">
            <v>2.</v>
          </cell>
          <cell r="B22" t="str">
            <v>Количество человеко-дней</v>
          </cell>
          <cell r="C22" t="str">
            <v>чел-дн.</v>
          </cell>
          <cell r="D22">
            <v>50</v>
          </cell>
          <cell r="H22">
            <v>50</v>
          </cell>
        </row>
        <row r="23">
          <cell r="A23" t="str">
            <v>3.</v>
          </cell>
          <cell r="B23" t="str">
            <v>Оплата проезда к месту командировки</v>
          </cell>
          <cell r="C23" t="str">
            <v>тыс.руб.</v>
          </cell>
          <cell r="D23">
            <v>160</v>
          </cell>
          <cell r="E23">
            <v>0</v>
          </cell>
          <cell r="F23">
            <v>0</v>
          </cell>
          <cell r="H23">
            <v>160</v>
          </cell>
        </row>
        <row r="24">
          <cell r="B24" t="str">
            <v> - стоимость проезда в 1 сторону</v>
          </cell>
          <cell r="C24" t="str">
            <v>руб.</v>
          </cell>
          <cell r="D24">
            <v>8000</v>
          </cell>
        </row>
        <row r="25">
          <cell r="A25" t="str">
            <v>4.</v>
          </cell>
          <cell r="B25" t="str">
            <v>Наем жилого помещения</v>
          </cell>
          <cell r="C25" t="str">
            <v>тыс.руб.</v>
          </cell>
          <cell r="D25">
            <v>200</v>
          </cell>
          <cell r="H25">
            <v>200</v>
          </cell>
        </row>
        <row r="26">
          <cell r="B26" t="str">
            <v> - стоимость 1 суток найма жилого помещения</v>
          </cell>
          <cell r="C26" t="str">
            <v>руб.</v>
          </cell>
          <cell r="D26">
            <v>4000</v>
          </cell>
        </row>
        <row r="27">
          <cell r="A27" t="str">
            <v>5.</v>
          </cell>
          <cell r="B27" t="str">
            <v>Суточные в пределах норм</v>
          </cell>
          <cell r="C27" t="str">
            <v>тыс.руб.</v>
          </cell>
          <cell r="D27">
            <v>24.877800000000004</v>
          </cell>
          <cell r="E27">
            <v>0</v>
          </cell>
          <cell r="F27">
            <v>0</v>
          </cell>
          <cell r="H27">
            <v>24.877800000000004</v>
          </cell>
        </row>
        <row r="28">
          <cell r="B28" t="str">
            <v> - размер суточных</v>
          </cell>
          <cell r="C28" t="str">
            <v>руб.</v>
          </cell>
          <cell r="D28">
            <v>497.55600000000004</v>
          </cell>
        </row>
        <row r="29">
          <cell r="A29" t="str">
            <v>6.</v>
          </cell>
          <cell r="B29" t="str">
            <v>Оформление виз, паспортов и т.п.</v>
          </cell>
          <cell r="C29" t="str">
            <v>тыс.руб.</v>
          </cell>
          <cell r="H29">
            <v>0</v>
          </cell>
        </row>
        <row r="30">
          <cell r="B30" t="str">
            <v>Расходы на &lt;_______________&gt;</v>
          </cell>
          <cell r="H30">
            <v>0</v>
          </cell>
        </row>
        <row r="31">
          <cell r="B31" t="str">
            <v>Расходы на &lt;_______________&gt;</v>
          </cell>
          <cell r="H31">
            <v>0</v>
          </cell>
        </row>
        <row r="32">
          <cell r="B32" t="str">
            <v>Расходы на &lt;_______________&gt;</v>
          </cell>
          <cell r="H32">
            <v>0</v>
          </cell>
        </row>
        <row r="34">
          <cell r="A34" t="str">
            <v>10.</v>
          </cell>
          <cell r="B34" t="str">
            <v>Всего расходов</v>
          </cell>
          <cell r="C34" t="str">
            <v>тыс.руб.</v>
          </cell>
          <cell r="D34">
            <v>384.8778</v>
          </cell>
          <cell r="E34">
            <v>0</v>
          </cell>
          <cell r="F34">
            <v>0</v>
          </cell>
          <cell r="H34">
            <v>384.8778</v>
          </cell>
        </row>
        <row r="37">
          <cell r="B37" t="str">
            <v>Начальник ФЭО</v>
          </cell>
          <cell r="F37" t="str">
            <v>Багаева Т.А.</v>
          </cell>
        </row>
      </sheetData>
      <sheetData sheetId="23">
        <row r="6">
          <cell r="B6" t="str">
            <v>страхование имущества</v>
          </cell>
          <cell r="C6" t="str">
            <v>Всего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 t="e">
            <v>#NAME?</v>
          </cell>
          <cell r="M6" t="e">
            <v>#NAME?</v>
          </cell>
          <cell r="N6" t="e">
            <v>#NAME?</v>
          </cell>
          <cell r="O6" t="e">
            <v>#NAME?</v>
          </cell>
        </row>
        <row r="7">
          <cell r="C7" t="str">
            <v>    в том числе:</v>
          </cell>
        </row>
        <row r="8">
          <cell r="C8" t="str">
            <v>договор № ___ от ____</v>
          </cell>
          <cell r="K8">
            <v>0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</row>
        <row r="9">
          <cell r="C9" t="str">
            <v>договор № ___ от ____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C10" t="str">
            <v>договор № ___ от ____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C11" t="str">
            <v>Добавить строки</v>
          </cell>
        </row>
        <row r="12">
          <cell r="B12" t="str">
            <v>страхование ответственности опасных произв.объектов</v>
          </cell>
          <cell r="C12" t="str">
            <v>Всего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</row>
        <row r="13">
          <cell r="C13" t="str">
            <v>    в том числе:</v>
          </cell>
        </row>
        <row r="14">
          <cell r="C14" t="str">
            <v>договор № ___ от ____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</row>
        <row r="15">
          <cell r="C15" t="str">
            <v>договор № ___ от ____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</row>
        <row r="16">
          <cell r="C16" t="str">
            <v>договор № ___ от ____</v>
          </cell>
          <cell r="L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</row>
        <row r="17">
          <cell r="C17" t="str">
            <v>Добавить строки</v>
          </cell>
        </row>
        <row r="18">
          <cell r="B18" t="str">
            <v>страхование ответственности гидротехн.сооружений</v>
          </cell>
          <cell r="C18" t="str">
            <v>Всего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29.166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</row>
        <row r="19">
          <cell r="C19" t="str">
            <v>    в том числе:</v>
          </cell>
        </row>
        <row r="20">
          <cell r="C20" t="str">
            <v>ОАО "Страхавой брокер "Энергозащита" договор №32/869-2008 от 21.03.08</v>
          </cell>
          <cell r="K20">
            <v>29.166</v>
          </cell>
          <cell r="L20" t="e">
            <v>#NAME?</v>
          </cell>
          <cell r="M20" t="e">
            <v>#NAME?</v>
          </cell>
          <cell r="N20" t="e">
            <v>#NAME?</v>
          </cell>
          <cell r="O20" t="e">
            <v>#NAME?</v>
          </cell>
        </row>
        <row r="21">
          <cell r="C21" t="str">
            <v>договор № ___ от ____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</row>
        <row r="22">
          <cell r="C22" t="str">
            <v>договор № ___ от ____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Добавить строки</v>
          </cell>
        </row>
        <row r="24">
          <cell r="B24" t="str">
            <v>страхование ГО владельцев АТС </v>
          </cell>
          <cell r="C24" t="str">
            <v>Всего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1049.2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    в том числе:</v>
          </cell>
        </row>
        <row r="26">
          <cell r="C26" t="str">
            <v>ОАО "СОГАЗ" договор №0207МТ0122 от 02.07.08г</v>
          </cell>
          <cell r="K26">
            <v>1049.2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договор № ___ от ____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C28" t="str">
            <v>договор № ___ от ____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  <row r="29">
          <cell r="C29" t="str">
            <v>Добавить строки</v>
          </cell>
        </row>
        <row r="30">
          <cell r="B30" t="str">
            <v>страх.работников от несчастных случаев</v>
          </cell>
          <cell r="C30" t="str">
            <v>Всего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20.286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</row>
        <row r="31">
          <cell r="C31" t="str">
            <v>    в том числе:</v>
          </cell>
        </row>
        <row r="32">
          <cell r="C32" t="str">
            <v>ОАО"РОСНО" договор №Ж27-1455108/10-2</v>
          </cell>
          <cell r="K32">
            <v>20.286</v>
          </cell>
          <cell r="L32" t="e">
            <v>#NAME?</v>
          </cell>
          <cell r="M32" t="e">
            <v>#NAME?</v>
          </cell>
          <cell r="N32" t="e">
            <v>#NAME?</v>
          </cell>
          <cell r="O32" t="e">
            <v>#NAME?</v>
          </cell>
        </row>
        <row r="33">
          <cell r="C33" t="str">
            <v>договор № ___ от ____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</row>
        <row r="34">
          <cell r="C34" t="str">
            <v>договор № ___ от ____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</row>
        <row r="35">
          <cell r="C35" t="str">
            <v>Добавить строки</v>
          </cell>
        </row>
        <row r="36">
          <cell r="B36" t="str">
            <v>страхование &lt;ДМС&gt;</v>
          </cell>
          <cell r="C36" t="str">
            <v>Всего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357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</row>
        <row r="37">
          <cell r="C37" t="str">
            <v>    в том числе:</v>
          </cell>
        </row>
        <row r="38">
          <cell r="C38" t="str">
            <v>Д/с  №1 от 20.07.08 к дог. договор №РМР2-62601207/РМР30-62601507/В67-32-11 от25.06.07</v>
          </cell>
          <cell r="K38">
            <v>357</v>
          </cell>
          <cell r="L38" t="e">
            <v>#NAME?</v>
          </cell>
          <cell r="M38" t="e">
            <v>#NAME?</v>
          </cell>
          <cell r="N38" t="e">
            <v>#NAME?</v>
          </cell>
          <cell r="O38" t="e">
            <v>#NAME?</v>
          </cell>
        </row>
        <row r="39">
          <cell r="C39" t="str">
            <v>договор № ___ от ____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</row>
        <row r="40">
          <cell r="C40" t="str">
            <v>договор № ___ от ____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</row>
        <row r="41">
          <cell r="C41" t="str">
            <v>Добавить строки</v>
          </cell>
        </row>
        <row r="42">
          <cell r="B42" t="str">
            <v>Добавить виды страхования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1455.652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</row>
        <row r="46">
          <cell r="B46" t="str">
            <v>Начальник ФЭО</v>
          </cell>
          <cell r="I46" t="str">
            <v>Багаева Т.А.</v>
          </cell>
          <cell r="K46" t="str">
            <v>Багаева Т.А.</v>
          </cell>
        </row>
      </sheetData>
      <sheetData sheetId="24">
        <row r="6">
          <cell r="B6" t="str">
            <v>&lt;Наименование работ 1&gt;</v>
          </cell>
          <cell r="C6" t="str">
            <v>Всего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L6" t="e">
            <v>#NAME?</v>
          </cell>
          <cell r="M6" t="e">
            <v>#NAME?</v>
          </cell>
          <cell r="N6" t="e">
            <v>#NAME?</v>
          </cell>
          <cell r="O6" t="e">
            <v>#NAME?</v>
          </cell>
        </row>
        <row r="7">
          <cell r="C7" t="str">
            <v>    в том числе:</v>
          </cell>
        </row>
        <row r="8">
          <cell r="C8" t="str">
            <v>договор № ___ от ____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</row>
        <row r="9">
          <cell r="C9" t="str">
            <v>договор № ___ от ____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C10" t="str">
            <v>договор № ___ от ____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C11" t="str">
            <v>Добавить строки</v>
          </cell>
        </row>
        <row r="12">
          <cell r="B12" t="str">
            <v>&lt;Наименование работ 2&gt;</v>
          </cell>
          <cell r="C12" t="str">
            <v>Всего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</row>
        <row r="13">
          <cell r="C13" t="str">
            <v>    в том числе:</v>
          </cell>
        </row>
        <row r="14">
          <cell r="C14" t="str">
            <v>договор № ___ от ____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</row>
        <row r="15">
          <cell r="C15" t="str">
            <v>договор № ___ от ____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</row>
        <row r="16">
          <cell r="C16" t="str">
            <v>договор № ___ от ____</v>
          </cell>
          <cell r="L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</row>
        <row r="17">
          <cell r="C17" t="str">
            <v>Добавить строки</v>
          </cell>
        </row>
        <row r="18">
          <cell r="B18" t="str">
            <v>&lt;Наименование работ 3&gt;</v>
          </cell>
          <cell r="C18" t="str">
            <v>Всего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</row>
        <row r="19">
          <cell r="C19" t="str">
            <v>    в том числе:</v>
          </cell>
        </row>
        <row r="20">
          <cell r="C20" t="str">
            <v>договор № ___ от ____</v>
          </cell>
          <cell r="L20" t="e">
            <v>#NAME?</v>
          </cell>
          <cell r="M20" t="e">
            <v>#NAME?</v>
          </cell>
          <cell r="N20" t="e">
            <v>#NAME?</v>
          </cell>
          <cell r="O20" t="e">
            <v>#NAME?</v>
          </cell>
        </row>
        <row r="21">
          <cell r="C21" t="str">
            <v>договор № ___ от ____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</row>
        <row r="22">
          <cell r="C22" t="str">
            <v>договор № ___ от ____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Добавить строки</v>
          </cell>
        </row>
        <row r="24">
          <cell r="B24" t="str">
            <v>Добавить работы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9">
          <cell r="B29" t="str">
            <v>Начальник ФЭО</v>
          </cell>
          <cell r="K29" t="str">
            <v>Багаева Т.А.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 t="e">
            <v>#NAME?</v>
          </cell>
          <cell r="M6" t="e">
            <v>#NAME?</v>
          </cell>
          <cell r="N6" t="e">
            <v>#NAME?</v>
          </cell>
          <cell r="O6" t="e">
            <v>#NAME?</v>
          </cell>
        </row>
        <row r="8">
          <cell r="B8" t="str">
            <v>договор № ___ от ____ (объект 1)</v>
          </cell>
          <cell r="D8" t="str">
            <v>договор № ___ от ____ (объект 1)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</row>
        <row r="9">
          <cell r="B9" t="str">
            <v>арендная плата</v>
          </cell>
          <cell r="D9" t="str">
            <v>договор № ___ от ____ (объект 1)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B10" t="str">
            <v>амортизация*</v>
          </cell>
          <cell r="D10" t="str">
            <v>договор № ___ от ____ (объект 1)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B11" t="str">
            <v>договор № ___ от ____ (объект 2)</v>
          </cell>
          <cell r="D11" t="str">
            <v>договор № ___ от ____ (объект 2)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2">
          <cell r="B12" t="str">
            <v>арендная плата</v>
          </cell>
          <cell r="D12" t="str">
            <v>договор № ___ от ____ (объект 2)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</row>
        <row r="13">
          <cell r="B13" t="str">
            <v>амортизация*</v>
          </cell>
          <cell r="D13" t="str">
            <v>договор № ___ от ____ (объект 2)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4">
          <cell r="B14" t="str">
            <v>договор № ___ от ____ (объект 3)</v>
          </cell>
          <cell r="D14" t="str">
            <v>договор № ___ от ____ (объект 3)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</row>
        <row r="15">
          <cell r="B15" t="str">
            <v>арендная плата</v>
          </cell>
          <cell r="D15" t="str">
            <v>договор № ___ от ____ (объект 3)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</row>
        <row r="16">
          <cell r="B16" t="str">
            <v>амортизация*</v>
          </cell>
          <cell r="D16" t="str">
            <v>договор № ___ от ____ (объект 3)</v>
          </cell>
          <cell r="L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</row>
        <row r="20">
          <cell r="B20" t="str">
            <v>договор № ___ от ____ (объект 1)</v>
          </cell>
          <cell r="D20" t="str">
            <v>договор № ___ от ____ (объект 1)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 t="e">
            <v>#NAME?</v>
          </cell>
          <cell r="M20" t="e">
            <v>#NAME?</v>
          </cell>
          <cell r="N20" t="e">
            <v>#NAME?</v>
          </cell>
          <cell r="O20" t="e">
            <v>#NAME?</v>
          </cell>
        </row>
        <row r="21">
          <cell r="B21" t="str">
            <v>арендная плата</v>
          </cell>
          <cell r="D21" t="str">
            <v>договор № ___ от ____ (объект 1)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</row>
        <row r="22">
          <cell r="B22" t="str">
            <v>амортизация*</v>
          </cell>
          <cell r="D22" t="str">
            <v>договор № ___ от ____ (объект 1)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B23" t="str">
            <v>договор № ___ от ____ (объект 2)</v>
          </cell>
          <cell r="D23" t="str">
            <v>договор № ___ от ____ (объект 2)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B24" t="str">
            <v>арендная плата</v>
          </cell>
          <cell r="D24" t="str">
            <v>договор № ___ от ____ (объект 2)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B25" t="str">
            <v>амортизация*</v>
          </cell>
          <cell r="D25" t="str">
            <v>договор № ___ от ____ (объект 2)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B26" t="str">
            <v>договор № ___ от ____ (объект 3)</v>
          </cell>
          <cell r="D26" t="str">
            <v>договор № ___ от ____ (объект 3)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B27" t="str">
            <v>арендная плата</v>
          </cell>
          <cell r="D27" t="str">
            <v>договор № ___ от ____ (объект 3)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B28" t="str">
            <v>амортизация*</v>
          </cell>
          <cell r="D28" t="str">
            <v>договор № ___ от ____ (объект 3)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</row>
        <row r="31">
          <cell r="A31" t="str">
            <v> * </v>
          </cell>
          <cell r="B31" t="str">
            <v>В случае, если имущество учитывается на балансе у арендатора</v>
          </cell>
        </row>
        <row r="34">
          <cell r="B34" t="str">
            <v>Начальник ФЭО</v>
          </cell>
          <cell r="K34" t="str">
            <v>Багаева Т.А.</v>
          </cell>
        </row>
      </sheetData>
      <sheetData sheetId="26">
        <row r="6">
          <cell r="H6">
            <v>2.5</v>
          </cell>
          <cell r="I6">
            <v>3</v>
          </cell>
          <cell r="J6" t="e">
            <v>#NAME?</v>
          </cell>
          <cell r="K6" t="e">
            <v>#NAME?</v>
          </cell>
          <cell r="L6" t="e">
            <v>#NAME?</v>
          </cell>
          <cell r="M6" t="e">
            <v>#NAME?</v>
          </cell>
        </row>
        <row r="7">
          <cell r="H7">
            <v>54</v>
          </cell>
          <cell r="I7">
            <v>80</v>
          </cell>
          <cell r="J7" t="e">
            <v>#NAME?</v>
          </cell>
          <cell r="K7" t="e">
            <v>#NAME?</v>
          </cell>
          <cell r="L7" t="e">
            <v>#NAME?</v>
          </cell>
          <cell r="M7" t="e">
            <v>#NAME?</v>
          </cell>
        </row>
        <row r="8">
          <cell r="H8">
            <v>16</v>
          </cell>
          <cell r="I8">
            <v>12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1">
          <cell r="B11" t="str">
            <v>предмет&lt;_________&gt; договор № ___ от ____ 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B12" t="str">
            <v>предмет&lt;_________&gt; договор № ___ от ____ 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B13" t="str">
            <v>предмет&lt;_________&gt; договор № ___ от ____ 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B14" t="str">
            <v>Добавить строки</v>
          </cell>
        </row>
        <row r="15">
          <cell r="H15">
            <v>20</v>
          </cell>
          <cell r="I15">
            <v>15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B16" t="str">
            <v>Расходы на &lt;Спецодежда для пожарников&gt;</v>
          </cell>
          <cell r="H16">
            <v>10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B17" t="str">
            <v>Расходы на &lt;_______________&gt;</v>
          </cell>
        </row>
        <row r="18">
          <cell r="B18" t="str">
            <v>Расходы на &lt;_______________&gt;</v>
          </cell>
        </row>
        <row r="19">
          <cell r="B19" t="str">
            <v>Добавить строки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102.5</v>
          </cell>
          <cell r="I20">
            <v>110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3">
          <cell r="B23" t="str">
            <v>Начальник ФЭО</v>
          </cell>
          <cell r="H23" t="str">
            <v>Багаева Т.А.</v>
          </cell>
          <cell r="I23" t="str">
            <v>Багаева Т.А.</v>
          </cell>
        </row>
      </sheetData>
      <sheetData sheetId="27">
        <row r="6">
          <cell r="B6" t="str">
            <v>&lt;Канцтовары&gt;</v>
          </cell>
          <cell r="C6" t="str">
            <v>Всего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44</v>
          </cell>
          <cell r="L6" t="e">
            <v>#NAME?</v>
          </cell>
          <cell r="M6" t="e">
            <v>#NAME?</v>
          </cell>
          <cell r="N6" t="e">
            <v>#NAME?</v>
          </cell>
          <cell r="O6" t="e">
            <v>#NAME?</v>
          </cell>
        </row>
        <row r="7">
          <cell r="C7" t="str">
            <v>    в том числе:</v>
          </cell>
        </row>
        <row r="8">
          <cell r="C8" t="str">
            <v>договор № ___ от ____</v>
          </cell>
          <cell r="K8">
            <v>44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</row>
        <row r="9">
          <cell r="C9" t="str">
            <v>договор № ___ от ____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C10" t="str">
            <v>договор № ___ от ____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C11" t="str">
            <v>Добавить строки</v>
          </cell>
        </row>
        <row r="12">
          <cell r="B12" t="str">
            <v>&lt;Представительские расходы&gt;</v>
          </cell>
          <cell r="C12" t="str">
            <v>Всего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</row>
        <row r="13">
          <cell r="C13" t="str">
            <v>    в том числе:</v>
          </cell>
        </row>
        <row r="14">
          <cell r="C14" t="str">
            <v>договор № ___ от ____</v>
          </cell>
          <cell r="K14">
            <v>242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</row>
        <row r="15">
          <cell r="C15" t="str">
            <v>договор № ___ от ____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</row>
        <row r="16">
          <cell r="C16" t="str">
            <v>договор № ___ от ____</v>
          </cell>
          <cell r="L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</row>
        <row r="17">
          <cell r="C17" t="str">
            <v>Добавить строки</v>
          </cell>
        </row>
        <row r="18">
          <cell r="B18" t="str">
            <v>&lt;антитеррор&gt;</v>
          </cell>
          <cell r="C18" t="str">
            <v>Всего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320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</row>
        <row r="19">
          <cell r="C19" t="str">
            <v>    в том числе:</v>
          </cell>
        </row>
        <row r="20">
          <cell r="C20" t="str">
            <v>договор № ___ от ____</v>
          </cell>
          <cell r="K20">
            <v>320</v>
          </cell>
          <cell r="L20" t="e">
            <v>#NAME?</v>
          </cell>
          <cell r="M20" t="e">
            <v>#NAME?</v>
          </cell>
          <cell r="N20" t="e">
            <v>#NAME?</v>
          </cell>
          <cell r="O20" t="e">
            <v>#NAME?</v>
          </cell>
        </row>
        <row r="21">
          <cell r="C21" t="str">
            <v>договор № ___ от ____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</row>
        <row r="22">
          <cell r="C22" t="str">
            <v>договор № ___ от ____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Добавить строки</v>
          </cell>
        </row>
        <row r="24">
          <cell r="B24" t="str">
            <v>Добавить статью затрат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606</v>
          </cell>
          <cell r="L25">
            <v>100</v>
          </cell>
          <cell r="M25">
            <v>100</v>
          </cell>
          <cell r="N25">
            <v>16.5016501650165</v>
          </cell>
          <cell r="O25">
            <v>100</v>
          </cell>
        </row>
        <row r="28">
          <cell r="B28" t="str">
            <v>Начальник ФЭО</v>
          </cell>
          <cell r="H28" t="str">
            <v>Багаева Т.А.</v>
          </cell>
          <cell r="K28" t="str">
            <v>Багаева Т.А.</v>
          </cell>
        </row>
      </sheetData>
      <sheetData sheetId="28">
        <row r="6"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9"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2"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6">
          <cell r="B16" t="str">
            <v>Начальник ФЭО</v>
          </cell>
          <cell r="G16" t="str">
            <v>Багаева Т.А.</v>
          </cell>
          <cell r="H16" t="str">
            <v>Багаева Т.А.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8">
          <cell r="B8" t="str">
            <v>предмет &lt;______________&gt; договор № ___ от ____ 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B9" t="str">
            <v>предмет &lt;______________&gt; договор № ___ от ____ 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B10" t="str">
            <v>предмет &lt;______________&gt; договор № ___ от ____ 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B11" t="str">
            <v>предмет &lt;______________&gt; договор № ___ от ____ 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3"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4"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</row>
        <row r="15"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</row>
        <row r="16"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</row>
        <row r="17"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</row>
        <row r="20">
          <cell r="B20" t="str">
            <v>предмет &lt;______________&gt; договор № ___ от ____ 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  <row r="21">
          <cell r="B21" t="str">
            <v>предмет &lt;______________&gt; договор № ___ от ____ 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</row>
        <row r="22">
          <cell r="B22" t="str">
            <v>предмет &lt;______________&gt; договор № ___ от ____ 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</row>
        <row r="23">
          <cell r="B23" t="str">
            <v>предмет &lt;______________&gt; договор № ___ от ____ 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</row>
        <row r="28">
          <cell r="B28" t="str">
            <v>Начальник ФЭО</v>
          </cell>
          <cell r="G28" t="str">
            <v>Багаева Т.А.</v>
          </cell>
          <cell r="H28" t="str">
            <v>Багаева Т.А.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B6" t="str">
            <v>Банк 1</v>
          </cell>
          <cell r="C6" t="str">
            <v>договор № ___ от ____</v>
          </cell>
          <cell r="J6">
            <v>0</v>
          </cell>
        </row>
        <row r="7">
          <cell r="B7" t="str">
            <v>Банк 2</v>
          </cell>
          <cell r="C7" t="str">
            <v>договор № ___ от ____</v>
          </cell>
          <cell r="J7">
            <v>0</v>
          </cell>
        </row>
        <row r="8">
          <cell r="B8" t="str">
            <v>Банк 3</v>
          </cell>
          <cell r="C8" t="str">
            <v>договор № ___ от ____</v>
          </cell>
          <cell r="J8">
            <v>0</v>
          </cell>
        </row>
        <row r="9">
          <cell r="B9" t="str">
            <v>Банк 3</v>
          </cell>
          <cell r="C9" t="str">
            <v>договор № ___ от ____</v>
          </cell>
          <cell r="J9">
            <v>0</v>
          </cell>
        </row>
        <row r="11">
          <cell r="E11">
            <v>0</v>
          </cell>
          <cell r="H11" t="e">
            <v>#NAME?</v>
          </cell>
          <cell r="I11" t="e">
            <v>#NAME?</v>
          </cell>
          <cell r="J11">
            <v>0</v>
          </cell>
        </row>
        <row r="14">
          <cell r="J14" t="str">
            <v>тыс. руб.</v>
          </cell>
        </row>
        <row r="15">
          <cell r="E15" t="str">
            <v>Сумма кредита</v>
          </cell>
          <cell r="J15" t="str">
            <v>величина процентов</v>
          </cell>
        </row>
        <row r="16">
          <cell r="B16" t="str">
            <v>Банк 1</v>
          </cell>
          <cell r="C16" t="str">
            <v>договор № ___ от ____</v>
          </cell>
          <cell r="J16">
            <v>0</v>
          </cell>
        </row>
        <row r="17">
          <cell r="B17" t="str">
            <v>Банк 2</v>
          </cell>
          <cell r="C17" t="str">
            <v>договор № ___ от ____</v>
          </cell>
          <cell r="J17">
            <v>0</v>
          </cell>
        </row>
        <row r="18">
          <cell r="B18" t="str">
            <v>Банк 3</v>
          </cell>
          <cell r="C18" t="str">
            <v>договор № ___ от ____</v>
          </cell>
          <cell r="J18">
            <v>0</v>
          </cell>
        </row>
        <row r="19">
          <cell r="B19" t="str">
            <v>Банк 3</v>
          </cell>
          <cell r="C19" t="str">
            <v>договор № ___ от ____</v>
          </cell>
          <cell r="J19">
            <v>0</v>
          </cell>
        </row>
        <row r="21">
          <cell r="E21">
            <v>0</v>
          </cell>
          <cell r="H21" t="e">
            <v>#VALUE!</v>
          </cell>
          <cell r="I21" t="e">
            <v>#DIV/0!</v>
          </cell>
          <cell r="J21">
            <v>0</v>
          </cell>
        </row>
        <row r="26">
          <cell r="B26" t="str">
            <v>Начальник ФЭО</v>
          </cell>
          <cell r="H26" t="str">
            <v>Багаева Т.А.</v>
          </cell>
        </row>
      </sheetData>
      <sheetData sheetId="31">
        <row r="7">
          <cell r="B7" t="str">
            <v>&lt;Статья расходов 1&gt;</v>
          </cell>
          <cell r="C7" t="str">
            <v>Всего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e">
            <v>#NAME?</v>
          </cell>
          <cell r="N7" t="e">
            <v>#NAME?</v>
          </cell>
          <cell r="O7" t="e">
            <v>#NAME?</v>
          </cell>
          <cell r="P7" t="e">
            <v>#NAME?</v>
          </cell>
        </row>
        <row r="8">
          <cell r="C8" t="str">
            <v>    в том числе:</v>
          </cell>
        </row>
        <row r="9">
          <cell r="C9" t="str">
            <v>договор № ___ от ____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</row>
        <row r="10">
          <cell r="C10" t="str">
            <v>договор № ___ от ____</v>
          </cell>
          <cell r="M10" t="e">
            <v>#NAME?</v>
          </cell>
          <cell r="N10" t="e">
            <v>#NAME?</v>
          </cell>
          <cell r="O10" t="e">
            <v>#NAME?</v>
          </cell>
          <cell r="P10" t="e">
            <v>#NAME?</v>
          </cell>
        </row>
        <row r="11">
          <cell r="C11" t="str">
            <v>договор № ___ от ____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</row>
        <row r="12">
          <cell r="C12" t="str">
            <v>Добавить строки</v>
          </cell>
        </row>
        <row r="13">
          <cell r="B13" t="str">
            <v>&lt;Статья расходов 2&gt;</v>
          </cell>
          <cell r="C13" t="str">
            <v>Всего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</row>
        <row r="14">
          <cell r="C14" t="str">
            <v>    в том числе:</v>
          </cell>
        </row>
        <row r="15">
          <cell r="C15" t="str">
            <v>договор № ___ от ____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</row>
        <row r="16">
          <cell r="C16" t="str">
            <v>договор № ___ от ____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</row>
        <row r="17">
          <cell r="C17" t="str">
            <v>договор № ___ от ____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</row>
        <row r="18">
          <cell r="C18" t="str">
            <v>Добавить строки</v>
          </cell>
        </row>
        <row r="19">
          <cell r="B19" t="str">
            <v>&lt;Статья расходов 3&gt;</v>
          </cell>
          <cell r="C19" t="str">
            <v>Всего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</row>
        <row r="20">
          <cell r="C20" t="str">
            <v>    в том числе:</v>
          </cell>
        </row>
        <row r="21">
          <cell r="C21" t="str">
            <v>договор № ___ от ____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</row>
        <row r="22">
          <cell r="C22" t="str">
            <v>договор № ___ от ____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</row>
        <row r="23">
          <cell r="C23" t="str">
            <v>договор № ___ от ____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</row>
        <row r="24">
          <cell r="C24" t="str">
            <v>Добавить строки</v>
          </cell>
        </row>
        <row r="26">
          <cell r="B26" t="str">
            <v>Выкуп земельных площадей</v>
          </cell>
          <cell r="C26" t="str">
            <v>Всего, стоимость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e">
            <v>#NAME?</v>
          </cell>
          <cell r="N26" t="e">
            <v>#NAME?</v>
          </cell>
          <cell r="O26" t="e">
            <v>#NAME?</v>
          </cell>
          <cell r="P26" t="e">
            <v>#NAME?</v>
          </cell>
        </row>
        <row r="27">
          <cell r="C27" t="str">
            <v> - площадь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</row>
        <row r="28">
          <cell r="C28" t="str">
            <v>    в том числе:</v>
          </cell>
        </row>
        <row r="29">
          <cell r="C29" t="str">
            <v>договор № ___ от ____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</row>
        <row r="30">
          <cell r="C30" t="str">
            <v> - площадь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</row>
        <row r="31">
          <cell r="C31" t="str">
            <v>договор № ___ от ____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</row>
        <row r="32">
          <cell r="C32" t="str">
            <v> - площадь</v>
          </cell>
          <cell r="M32" t="e">
            <v>#NAME?</v>
          </cell>
          <cell r="N32" t="e">
            <v>#NAME?</v>
          </cell>
          <cell r="O32" t="e">
            <v>#NAME?</v>
          </cell>
          <cell r="P32" t="e">
            <v>#NAME?</v>
          </cell>
        </row>
        <row r="33">
          <cell r="C33" t="str">
            <v>договор № ___ от ____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</row>
        <row r="34">
          <cell r="C34" t="str">
            <v> - площадь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</row>
        <row r="36"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e">
            <v>#NAME?</v>
          </cell>
          <cell r="N38" t="e">
            <v>#NAME?</v>
          </cell>
          <cell r="O38" t="e">
            <v>#NAME?</v>
          </cell>
          <cell r="P38" t="e">
            <v>#NAME?</v>
          </cell>
        </row>
        <row r="39"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</row>
        <row r="40"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</row>
        <row r="41"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</row>
        <row r="42"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</row>
        <row r="43"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</row>
        <row r="45">
          <cell r="M45" t="e">
            <v>#NAME?</v>
          </cell>
          <cell r="N45" t="e">
            <v>#NAME?</v>
          </cell>
          <cell r="O45" t="e">
            <v>#NAME?</v>
          </cell>
          <cell r="P45" t="e">
            <v>#NAME?</v>
          </cell>
        </row>
        <row r="46"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</row>
        <row r="47"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</row>
        <row r="48"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</row>
        <row r="52">
          <cell r="B52" t="str">
            <v>Начальник ФЭО</v>
          </cell>
          <cell r="H52" t="str">
            <v>Багаева Т.А.</v>
          </cell>
          <cell r="L52" t="str">
            <v>Багаева Т.А.</v>
          </cell>
        </row>
      </sheetData>
      <sheetData sheetId="32">
        <row r="6">
          <cell r="B6" t="str">
            <v>Выплаты соц.характера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264.70685961720005</v>
          </cell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B7" t="str">
            <v>Единовременные пособия, всего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53.167617102600005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9">
          <cell r="B9" t="str">
            <v>Единовременное пособие в случае смерти работника от общего заболевания или несчастного случая в быту</v>
          </cell>
          <cell r="H9">
            <v>20.362066124400002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str">
            <v>0,18 от ФОТ</v>
          </cell>
        </row>
        <row r="10">
          <cell r="B10" t="str">
            <v>Расходы на погребение родственников, работников и пенсионеров Общества</v>
          </cell>
          <cell r="H10">
            <v>14.705936645400001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str">
            <v>0,13 от ФОТ</v>
          </cell>
        </row>
        <row r="11">
          <cell r="B11" t="str">
            <v>Единовременное пособие, сверх установленного законодательством, при получении инвалидности в результате увечья по вине работодателя или профзаболевания</v>
          </cell>
          <cell r="H11">
            <v>18.099614332800005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str">
            <v>0,16 от ФОТ</v>
          </cell>
        </row>
        <row r="13">
          <cell r="B13" t="str">
            <v>Доплаты к пособиям неработающим инвалидам, всего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4">
          <cell r="B14" t="str">
            <v>Материальная помощь, всего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117.64749316320001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</row>
        <row r="16">
          <cell r="B16" t="str">
            <v>Скидка в размере 50% на оплату электрической энергии</v>
          </cell>
          <cell r="H16">
            <v>81.44826449760001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str">
            <v>0,72 от ФОТ</v>
          </cell>
        </row>
        <row r="17">
          <cell r="B17" t="str">
            <v>Материальная помощь (день энергетика)</v>
          </cell>
          <cell r="H17">
            <v>21.493292020200006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str">
            <v>0,19 от ФОТ</v>
          </cell>
        </row>
        <row r="18">
          <cell r="M18" t="str">
            <v>0,13 от ФОТ</v>
          </cell>
        </row>
        <row r="20">
          <cell r="B20" t="str">
            <v>Компенсация расходов связанных с погребением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  <row r="21">
          <cell r="B21" t="str">
            <v>Средства, перечисл. проф. и др. организациям</v>
          </cell>
          <cell r="H21">
            <v>33.93677687400001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0,30 от ФОТ</v>
          </cell>
        </row>
        <row r="22">
          <cell r="B22" t="str">
            <v>Дополнительный оплачиваемый отпуск</v>
          </cell>
          <cell r="H22">
            <v>39.592906353000004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str">
            <v>0,35 от ФОТ</v>
          </cell>
        </row>
        <row r="23">
          <cell r="B23" t="str">
            <v>Объявления в газету (поздравления, реклама, соболезнования)</v>
          </cell>
          <cell r="H23">
            <v>13.574710749600001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str">
            <v>0,12 от ФОТ</v>
          </cell>
        </row>
        <row r="24">
          <cell r="B24" t="str">
            <v>Предоставление работникам 3-х дневного оплачиваемого отпуска в случаях рождения ребенка, собственной свадьбы и свадьбы детей, смерти членов семьи, призыва сына в армию.</v>
          </cell>
          <cell r="H24">
            <v>6.787355374800001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str">
            <v>0,06 от ФОТ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264.70685961720005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</row>
        <row r="29">
          <cell r="B29" t="str">
            <v>Начальник ФЭО</v>
          </cell>
          <cell r="H29" t="str">
            <v>Багаева Т.А.</v>
          </cell>
        </row>
      </sheetData>
      <sheetData sheetId="3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O6" t="e">
            <v>#NAME?</v>
          </cell>
          <cell r="P6" t="e">
            <v>#NAME?</v>
          </cell>
          <cell r="Q6" t="e">
            <v>#NAME?</v>
          </cell>
          <cell r="R6" t="e">
            <v>#NAME?</v>
          </cell>
        </row>
        <row r="7">
          <cell r="J7">
            <v>0</v>
          </cell>
          <cell r="K7">
            <v>0</v>
          </cell>
          <cell r="O7" t="e">
            <v>#NAME?</v>
          </cell>
          <cell r="P7" t="e">
            <v>#NAME?</v>
          </cell>
          <cell r="Q7" t="e">
            <v>#NAME?</v>
          </cell>
          <cell r="R7" t="e">
            <v>#NAME?</v>
          </cell>
        </row>
        <row r="8">
          <cell r="J8">
            <v>0</v>
          </cell>
          <cell r="K8">
            <v>0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</row>
        <row r="11">
          <cell r="B11" t="str">
            <v>Начальник ФЭО</v>
          </cell>
          <cell r="N11" t="str">
            <v>Багаева Т.А.</v>
          </cell>
        </row>
      </sheetData>
      <sheetData sheetId="34">
        <row r="6"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4">
          <cell r="B14" t="str">
            <v>Начальник ФЭО</v>
          </cell>
          <cell r="H14" t="str">
            <v>Багаева Т.А.</v>
          </cell>
        </row>
      </sheetData>
      <sheetData sheetId="35">
        <row r="7">
          <cell r="B7" t="str">
            <v>&lt;Статья расходов 1&gt;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B8" t="str">
            <v>&lt;Статья расходов 2&gt;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B9" t="str">
            <v>&lt;Статья расходов 3&gt;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B10" t="str">
            <v>&lt;Статья расходов 4&gt;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B11" t="str">
            <v>&lt;Статья расходов 5&gt;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6">
          <cell r="B16" t="str">
            <v>Начальник ФЭО</v>
          </cell>
          <cell r="H16" t="str">
            <v>Багаева Т.А.</v>
          </cell>
        </row>
      </sheetData>
      <sheetData sheetId="36">
        <row r="6">
          <cell r="B6" t="str">
            <v>&lt;Статья расходов 1&gt;</v>
          </cell>
        </row>
        <row r="7">
          <cell r="B7" t="str">
            <v>&lt;Статья расходов 2&gt;</v>
          </cell>
        </row>
        <row r="8">
          <cell r="B8" t="str">
            <v>&lt;Статья расходов&gt;</v>
          </cell>
        </row>
        <row r="9">
          <cell r="B9" t="str">
            <v>&lt;Статья расходов&gt;</v>
          </cell>
        </row>
        <row r="10">
          <cell r="B10" t="str">
            <v>&lt;Статья расходов&gt;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4">
          <cell r="B14" t="str">
            <v>Начальник ФЭО</v>
          </cell>
          <cell r="H14" t="str">
            <v>Багаева Т.А.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>
        <row r="14">
          <cell r="B14">
            <v>2009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>
        <row r="14">
          <cell r="B14">
            <v>2009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налога на имущ 26,5"/>
      <sheetName val="с налогом на имущ 26,5"/>
      <sheetName val="бналога на имущ (46 человек)"/>
      <sheetName val="с налогом на имущ (46  человек)"/>
      <sheetName val="Расчет зп"/>
      <sheetName val="Расчет амортизаци (ПК)"/>
      <sheetName val="Расчет амортизации"/>
      <sheetName val="Генератор, Турбина"/>
      <sheetName val="Генератор,турбина,ОРУ"/>
      <sheetName val="Генер.,тур.,ОРУ,часть плотины"/>
      <sheetName val="Ген.,турб.,ОРУ,часть пл,Зд.ГГЭС"/>
      <sheetName val="Лист5"/>
    </sheetNames>
    <sheetDataSet>
      <sheetData sheetId="4">
        <row r="14">
          <cell r="H14">
            <v>77</v>
          </cell>
        </row>
        <row r="21">
          <cell r="H21">
            <v>23</v>
          </cell>
        </row>
        <row r="24">
          <cell r="H24">
            <v>75</v>
          </cell>
        </row>
        <row r="27">
          <cell r="H27">
            <v>15</v>
          </cell>
        </row>
        <row r="30">
          <cell r="H30">
            <v>33</v>
          </cell>
        </row>
        <row r="32">
          <cell r="B32" t="str">
            <v>Выплаты &lt;______________&gt;:</v>
          </cell>
        </row>
        <row r="35">
          <cell r="B35" t="str">
            <v>Выплаты &lt;______________&gt;: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0 (2)"/>
      <sheetName val="0 (3)"/>
    </sheetNames>
    <sheetDataSet>
      <sheetData sheetId="0">
        <row r="3">
          <cell r="C3">
            <v>15</v>
          </cell>
        </row>
        <row r="4">
          <cell r="C4">
            <v>4.79</v>
          </cell>
        </row>
        <row r="5">
          <cell r="C5">
            <v>4.79</v>
          </cell>
        </row>
        <row r="6">
          <cell r="C6">
            <v>27.28</v>
          </cell>
        </row>
        <row r="7">
          <cell r="C7">
            <v>0.152</v>
          </cell>
        </row>
        <row r="8">
          <cell r="C8">
            <v>27.128</v>
          </cell>
        </row>
        <row r="9">
          <cell r="C9">
            <v>0.624</v>
          </cell>
        </row>
        <row r="10">
          <cell r="C10">
            <v>26.504</v>
          </cell>
        </row>
        <row r="11">
          <cell r="C11">
            <v>229.15200000000002</v>
          </cell>
        </row>
        <row r="12">
          <cell r="C12">
            <v>38393.47</v>
          </cell>
        </row>
        <row r="13">
          <cell r="C13">
            <v>34</v>
          </cell>
        </row>
        <row r="14">
          <cell r="C14">
            <v>6698.25</v>
          </cell>
          <cell r="I14" t="str">
            <v>Тарифный коэффициент, соответствующий ступени по оплате труда</v>
          </cell>
        </row>
        <row r="15">
          <cell r="C15">
            <v>1741.545</v>
          </cell>
        </row>
        <row r="16">
          <cell r="C16">
            <v>381</v>
          </cell>
        </row>
        <row r="17">
          <cell r="C17" t="str">
            <v>0</v>
          </cell>
        </row>
        <row r="18">
          <cell r="C18">
            <v>381</v>
          </cell>
        </row>
        <row r="19">
          <cell r="C19">
            <v>320</v>
          </cell>
        </row>
        <row r="20">
          <cell r="C20">
            <v>7836.3</v>
          </cell>
        </row>
        <row r="21">
          <cell r="C21">
            <v>13.1248</v>
          </cell>
        </row>
        <row r="22">
          <cell r="C22">
            <v>2.8248</v>
          </cell>
        </row>
        <row r="23">
          <cell r="C23">
            <v>10.3</v>
          </cell>
        </row>
        <row r="26">
          <cell r="C26">
            <v>94</v>
          </cell>
        </row>
        <row r="27">
          <cell r="C27">
            <v>110</v>
          </cell>
        </row>
        <row r="28">
          <cell r="C28">
            <v>385</v>
          </cell>
        </row>
        <row r="29">
          <cell r="C29">
            <v>100.47</v>
          </cell>
        </row>
        <row r="30">
          <cell r="C30">
            <v>6249.84</v>
          </cell>
        </row>
        <row r="32">
          <cell r="C32">
            <v>606</v>
          </cell>
        </row>
        <row r="33">
          <cell r="C33">
            <v>44</v>
          </cell>
        </row>
        <row r="34">
          <cell r="C34">
            <v>242</v>
          </cell>
        </row>
        <row r="35">
          <cell r="C35">
            <v>320</v>
          </cell>
        </row>
        <row r="37">
          <cell r="C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налога на имущ 26,5"/>
      <sheetName val="с налогом на имущ 26,5"/>
      <sheetName val="бналога на имущ (46 человек)"/>
      <sheetName val="с налогом на имущ (46  человек)"/>
      <sheetName val="Расчет зп"/>
      <sheetName val="Расчет амортизации"/>
      <sheetName val="Генератор, Турбина"/>
      <sheetName val="Генератор,турбина,ОРУ"/>
      <sheetName val="Генер.,тур.,ОРУ,часть плотины"/>
      <sheetName val="Ген.,турб.,ОРУ,часть пл,Зд.ГГЭС"/>
      <sheetName val="Лист5"/>
    </sheetNames>
    <sheetDataSet>
      <sheetData sheetId="4">
        <row r="7">
          <cell r="I7" t="e">
            <v>#DIV/0!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2">
          <cell r="D12" t="e">
            <v>#DIV/0!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#DIV/0!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</row>
        <row r="13"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4">
          <cell r="H14">
            <v>26.5</v>
          </cell>
          <cell r="I14" t="e">
            <v>#DIV/0!</v>
          </cell>
          <cell r="J14" t="e">
            <v>#NAME?</v>
          </cell>
          <cell r="K14" t="e">
            <v>#NAME?</v>
          </cell>
          <cell r="L14" t="e">
            <v>#NAME?</v>
          </cell>
        </row>
        <row r="16">
          <cell r="H16">
            <v>4213.8713627208</v>
          </cell>
          <cell r="I16" t="e">
            <v>#DIV/0!</v>
          </cell>
          <cell r="J16" t="e">
            <v>#NAME?</v>
          </cell>
          <cell r="K16" t="e">
            <v>#NAME?</v>
          </cell>
          <cell r="L16" t="e">
            <v>#NAME?</v>
          </cell>
        </row>
        <row r="17">
          <cell r="H17">
            <v>9.36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</row>
        <row r="18">
          <cell r="H18">
            <v>2.1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8849.12986171368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</row>
        <row r="21">
          <cell r="H21">
            <v>15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1327.369479257052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</row>
        <row r="24">
          <cell r="H24">
            <v>75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7632.374505728049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</row>
        <row r="27">
          <cell r="H27">
            <v>15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1327.369479257052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</row>
        <row r="30">
          <cell r="H30">
            <v>33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2920.2128543655144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</row>
        <row r="32">
          <cell r="B32" t="str">
            <v>Выплаты &lt;______________&gt;:</v>
          </cell>
        </row>
        <row r="33"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e">
            <v>#NAME?</v>
          </cell>
          <cell r="J34" t="e">
            <v>#NAME?</v>
          </cell>
          <cell r="K34" t="e">
            <v>#NAME?</v>
          </cell>
          <cell r="L34" t="e">
            <v>#NAME?</v>
          </cell>
        </row>
        <row r="35">
          <cell r="B35" t="str">
            <v>Выплаты &lt;______________&gt;:</v>
          </cell>
        </row>
        <row r="36"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</row>
        <row r="39"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22056.45618032135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</row>
        <row r="43"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</row>
        <row r="44"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</row>
        <row r="47">
          <cell r="H47">
            <v>12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7013.95306534219</v>
          </cell>
          <cell r="I49" t="e">
            <v>#NAME?</v>
          </cell>
          <cell r="J49" t="e">
            <v>#NAME?</v>
          </cell>
          <cell r="K49" t="e">
            <v>#NAME?</v>
          </cell>
          <cell r="L49" t="e">
            <v>#NAME?</v>
          </cell>
        </row>
        <row r="51"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</row>
        <row r="52"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e">
            <v>#NAME?</v>
          </cell>
          <cell r="J53" t="e">
            <v>#NAME?</v>
          </cell>
          <cell r="K53" t="e">
            <v>#NAME?</v>
          </cell>
          <cell r="L53" t="e">
            <v>#NAME?</v>
          </cell>
        </row>
        <row r="54"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</row>
        <row r="55"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</row>
        <row r="57"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</row>
        <row r="60">
          <cell r="B60" t="str">
            <v>Начальник ФЭО</v>
          </cell>
          <cell r="G60" t="str">
            <v>Багаева Т.А.</v>
          </cell>
          <cell r="H60" t="str">
            <v>Багаева Т.А.</v>
          </cell>
        </row>
        <row r="62">
          <cell r="B62" t="str">
            <v>Исполнитель: Алейникова Е.В. 
тел. 52-59-56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лный перечень"/>
      <sheetName val="Стоимости БУХ"/>
      <sheetName val="Расчет амортизации"/>
      <sheetName val="С тарифа, прилож 5"/>
      <sheetName val="Отправлено Креневой"/>
      <sheetName val="Креневой правка Эдика"/>
      <sheetName val="Для Горкиной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имущество"/>
      <sheetName val="Не весь ПК"/>
      <sheetName val="Гамаонов"/>
      <sheetName val="Доп имущество"/>
      <sheetName val="Прил.1  (2)"/>
      <sheetName val="TDSheet"/>
      <sheetName val="Прил.1 "/>
      <sheetName val="Прочие 01.10.11"/>
      <sheetName val="Прил.1 Перечень имущества"/>
      <sheetName val="для Тани"/>
      <sheetName val="Прил.1  (01.01.12)"/>
      <sheetName val="Прочие 01.01.12"/>
      <sheetName val="Страхование 01.01.12г"/>
      <sheetName val="Амортизация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налога на имущ"/>
      <sheetName val="с налогом на имущ"/>
      <sheetName val="С М Е Т А по ОТ"/>
      <sheetName val="Штатное расписание "/>
      <sheetName val="Затраты на оплату труда"/>
      <sheetName val="динамика потребительских цен"/>
      <sheetName val="Прочие выплаты "/>
      <sheetName val="Вспомогательные материалы"/>
      <sheetName val=" Ремонт основных фондов"/>
      <sheetName val="Услуги произв-ного характ"/>
      <sheetName val="Услуги непроиз-го хар-ра"/>
      <sheetName val="Обеспеч. норм. усл. труда и ТБ"/>
      <sheetName val="Командировки"/>
      <sheetName val="Весь ПК"/>
      <sheetName val="Турбина,Генератор,Водоприемник"/>
      <sheetName val="Движимое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х. данные"/>
      <sheetName val="График ремонта"/>
      <sheetName val="Перечень МТР"/>
      <sheetName val="Программа ремонтов"/>
      <sheetName val="Списки для ввода"/>
    </sheetNames>
    <sheetDataSet>
      <sheetData sheetId="4">
        <row r="5">
          <cell r="A5" t="str">
            <v>ТР</v>
          </cell>
          <cell r="B5" t="str">
            <v>ХС</v>
          </cell>
          <cell r="C5" t="str">
            <v>Т</v>
          </cell>
          <cell r="G5" t="str">
            <v>Член Правления, Управляющий директор, Руководитель Бизнес-единицы "Производство"</v>
          </cell>
        </row>
        <row r="6">
          <cell r="A6" t="str">
            <v>КР</v>
          </cell>
          <cell r="B6" t="str">
            <v>ПС</v>
          </cell>
          <cell r="C6" t="str">
            <v>С</v>
          </cell>
          <cell r="G6" t="str">
            <v>Член Правления, Исполнитеьный директор по организационному развитию и контролю</v>
          </cell>
        </row>
        <row r="7">
          <cell r="A7" t="str">
            <v>СР</v>
          </cell>
        </row>
        <row r="15">
          <cell r="A15" t="str">
            <v>г</v>
          </cell>
        </row>
        <row r="16">
          <cell r="A16" t="str">
            <v>ед</v>
          </cell>
        </row>
        <row r="17">
          <cell r="A17" t="str">
            <v>кв.м</v>
          </cell>
        </row>
        <row r="18">
          <cell r="A18" t="str">
            <v>кг</v>
          </cell>
        </row>
        <row r="19">
          <cell r="A19" t="str">
            <v>комплект</v>
          </cell>
        </row>
        <row r="20">
          <cell r="A20" t="str">
            <v>куб.м</v>
          </cell>
        </row>
        <row r="21">
          <cell r="A21" t="str">
            <v>м</v>
          </cell>
        </row>
        <row r="22">
          <cell r="A22" t="str">
            <v>объект</v>
          </cell>
          <cell r="D22">
            <v>1</v>
          </cell>
        </row>
        <row r="23">
          <cell r="A23" t="str">
            <v>п.м</v>
          </cell>
          <cell r="D23">
            <v>2</v>
          </cell>
        </row>
        <row r="24">
          <cell r="A24" t="str">
            <v>пьезометр</v>
          </cell>
          <cell r="D24">
            <v>3</v>
          </cell>
        </row>
        <row r="25">
          <cell r="A25" t="str">
            <v>секция</v>
          </cell>
        </row>
        <row r="26">
          <cell r="A26" t="str">
            <v>система</v>
          </cell>
        </row>
        <row r="27">
          <cell r="A27" t="str">
            <v>ступень</v>
          </cell>
        </row>
        <row r="28">
          <cell r="A28" t="str">
            <v>т</v>
          </cell>
        </row>
        <row r="29">
          <cell r="A29" t="str">
            <v>устройство</v>
          </cell>
        </row>
        <row r="30">
          <cell r="A30" t="str">
            <v>шт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сх. данные"/>
      <sheetName val="Программа НИР"/>
      <sheetName val="Списки для ввода"/>
    </sheetNames>
    <sheetDataSet>
      <sheetData sheetId="2">
        <row r="3">
          <cell r="A3" t="str">
            <v>Переходящая работа</v>
          </cell>
        </row>
        <row r="4">
          <cell r="A4" t="str">
            <v>Акт-предписание (надзорные органы)</v>
          </cell>
        </row>
        <row r="5">
          <cell r="A5" t="str">
            <v>Акт технического аудита</v>
          </cell>
        </row>
        <row r="6">
          <cell r="A6" t="str">
            <v>Нормативные и распорядительные документы</v>
          </cell>
        </row>
        <row r="7">
          <cell r="A7" t="str">
            <v>Решение НТС ОАО "РусГидро"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сх. данные"/>
      <sheetName val="Обучение"/>
      <sheetName val="Списки для ввода"/>
    </sheetNames>
    <sheetDataSet>
      <sheetData sheetId="2">
        <row r="4">
          <cell r="A4" t="str">
            <v>Диплом</v>
          </cell>
        </row>
        <row r="5">
          <cell r="A5" t="str">
            <v>Сертификат</v>
          </cell>
        </row>
        <row r="6">
          <cell r="A6" t="str">
            <v>Свидетельство</v>
          </cell>
        </row>
        <row r="9">
          <cell r="A9" t="str">
            <v>На месте производства работ</v>
          </cell>
        </row>
        <row r="10">
          <cell r="A10" t="str">
            <v>На базе института</v>
          </cell>
        </row>
        <row r="11">
          <cell r="A11" t="str">
            <v>На базе поставщика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6:H37"/>
  <sheetViews>
    <sheetView tabSelected="1" view="pageBreakPreview" zoomScale="80" zoomScaleSheetLayoutView="80" zoomScalePageLayoutView="0" workbookViewId="0" topLeftCell="A7">
      <selection activeCell="B31" sqref="B31"/>
    </sheetView>
  </sheetViews>
  <sheetFormatPr defaultColWidth="9.140625" defaultRowHeight="15"/>
  <cols>
    <col min="1" max="1" width="2.140625" style="106" customWidth="1"/>
    <col min="2" max="2" width="37.28125" style="106" customWidth="1"/>
    <col min="3" max="3" width="20.8515625" style="106" customWidth="1"/>
    <col min="4" max="4" width="47.421875" style="106" customWidth="1"/>
    <col min="5" max="5" width="14.7109375" style="106" customWidth="1"/>
    <col min="6" max="6" width="9.140625" style="106" customWidth="1"/>
    <col min="7" max="7" width="15.57421875" style="106" customWidth="1"/>
    <col min="8" max="8" width="17.421875" style="106" customWidth="1"/>
    <col min="9" max="16384" width="9.140625" style="106" customWidth="1"/>
  </cols>
  <sheetData>
    <row r="6" spans="2:4" ht="18">
      <c r="B6" s="104"/>
      <c r="C6" s="104"/>
      <c r="D6" s="105" t="s">
        <v>439</v>
      </c>
    </row>
    <row r="7" spans="2:4" ht="18">
      <c r="B7" s="104"/>
      <c r="C7" s="130" t="s">
        <v>446</v>
      </c>
      <c r="D7" s="130"/>
    </row>
    <row r="8" spans="3:4" ht="18.75">
      <c r="C8" s="125"/>
      <c r="D8" s="126" t="s">
        <v>441</v>
      </c>
    </row>
    <row r="9" spans="3:4" ht="18">
      <c r="C9" s="125"/>
      <c r="D9" s="125"/>
    </row>
    <row r="11" spans="2:4" ht="18.75">
      <c r="B11" s="127" t="s">
        <v>442</v>
      </c>
      <c r="C11" s="127"/>
      <c r="D11" s="127"/>
    </row>
    <row r="13" ht="18.75" thickBot="1"/>
    <row r="14" spans="2:5" s="103" customFormat="1" ht="51" customHeight="1" thickBot="1">
      <c r="B14" s="107" t="s">
        <v>0</v>
      </c>
      <c r="C14" s="118" t="s">
        <v>1</v>
      </c>
      <c r="D14" s="119" t="s">
        <v>2</v>
      </c>
      <c r="E14" s="106"/>
    </row>
    <row r="15" spans="2:5" s="103" customFormat="1" ht="39.75" customHeight="1" thickBot="1">
      <c r="B15" s="108" t="s">
        <v>3</v>
      </c>
      <c r="C15" s="109" t="s">
        <v>4</v>
      </c>
      <c r="D15" s="120">
        <f>Амортизация!C369</f>
        <v>12877365.85</v>
      </c>
      <c r="E15" s="111"/>
    </row>
    <row r="16" spans="2:5" s="103" customFormat="1" ht="30.75" customHeight="1" thickBot="1">
      <c r="B16" s="112" t="s">
        <v>5</v>
      </c>
      <c r="C16" s="109" t="s">
        <v>4</v>
      </c>
      <c r="D16" s="120">
        <f>Амортизация!C365</f>
        <v>7205370.666111548</v>
      </c>
      <c r="E16" s="111"/>
    </row>
    <row r="17" spans="2:5" s="103" customFormat="1" ht="39.75" customHeight="1" thickBot="1">
      <c r="B17" s="112" t="s">
        <v>6</v>
      </c>
      <c r="C17" s="109" t="s">
        <v>4</v>
      </c>
      <c r="D17" s="110">
        <f>'Страхование 01.05.16г'!I5</f>
        <v>366668.6676515643</v>
      </c>
      <c r="E17" s="111"/>
    </row>
    <row r="18" spans="2:5" s="103" customFormat="1" ht="39.75" customHeight="1" thickBot="1">
      <c r="B18" s="112" t="s">
        <v>7</v>
      </c>
      <c r="C18" s="109" t="s">
        <v>4</v>
      </c>
      <c r="D18" s="120">
        <f>52963.68/12</f>
        <v>4413.64</v>
      </c>
      <c r="E18" s="111"/>
    </row>
    <row r="19" spans="2:5" s="103" customFormat="1" ht="39.75" customHeight="1" thickBot="1">
      <c r="B19" s="112" t="s">
        <v>8</v>
      </c>
      <c r="C19" s="109" t="s">
        <v>4</v>
      </c>
      <c r="D19" s="120">
        <f>'Прочие 01.05.16'!G16</f>
        <v>58172.88804400001</v>
      </c>
      <c r="E19" s="111"/>
    </row>
    <row r="20" spans="2:5" s="103" customFormat="1" ht="39.75" customHeight="1" thickBot="1">
      <c r="B20" s="112" t="s">
        <v>9</v>
      </c>
      <c r="C20" s="109" t="s">
        <v>4</v>
      </c>
      <c r="D20" s="120">
        <f>(D15+D16+D17+D19+D18)*1.3/100</f>
        <v>266655.8922534925</v>
      </c>
      <c r="E20" s="111"/>
    </row>
    <row r="21" spans="2:8" s="103" customFormat="1" ht="39.75" customHeight="1" thickBot="1">
      <c r="B21" s="112" t="s">
        <v>10</v>
      </c>
      <c r="C21" s="109" t="s">
        <v>4</v>
      </c>
      <c r="D21" s="120">
        <f>SUM(D15:D20)</f>
        <v>20778647.604060605</v>
      </c>
      <c r="E21" s="111"/>
      <c r="G21" s="111"/>
      <c r="H21" s="111"/>
    </row>
    <row r="22" spans="2:8" s="103" customFormat="1" ht="39.75" customHeight="1" thickBot="1">
      <c r="B22" s="112" t="s">
        <v>11</v>
      </c>
      <c r="C22" s="109" t="s">
        <v>4</v>
      </c>
      <c r="D22" s="120">
        <f>D21*1.18-D21</f>
        <v>3740156.5687309094</v>
      </c>
      <c r="E22" s="111"/>
      <c r="G22" s="111"/>
      <c r="H22" s="111"/>
    </row>
    <row r="23" spans="2:8" s="103" customFormat="1" ht="39.75" customHeight="1" thickBot="1">
      <c r="B23" s="112" t="s">
        <v>12</v>
      </c>
      <c r="C23" s="109" t="s">
        <v>4</v>
      </c>
      <c r="D23" s="120">
        <f>D21*1.18</f>
        <v>24518804.172791515</v>
      </c>
      <c r="E23" s="111"/>
      <c r="G23" s="111"/>
      <c r="H23" s="111"/>
    </row>
    <row r="24" spans="2:8" s="103" customFormat="1" ht="39.75" customHeight="1">
      <c r="B24" s="115"/>
      <c r="C24" s="116"/>
      <c r="D24" s="117"/>
      <c r="E24" s="111"/>
      <c r="G24" s="111"/>
      <c r="H24" s="111"/>
    </row>
    <row r="25" spans="2:5" ht="18.75">
      <c r="B25" s="128" t="s">
        <v>13</v>
      </c>
      <c r="C25" s="128"/>
      <c r="D25" s="129"/>
      <c r="E25" s="111"/>
    </row>
    <row r="26" spans="2:5" ht="18.75">
      <c r="B26" s="113"/>
      <c r="C26" s="113"/>
      <c r="D26" s="121"/>
      <c r="E26" s="111"/>
    </row>
    <row r="27" spans="2:5" ht="18.75">
      <c r="B27" s="113"/>
      <c r="C27" s="113"/>
      <c r="D27" s="121"/>
      <c r="E27" s="111"/>
    </row>
    <row r="28" spans="2:8" ht="18.75">
      <c r="B28" s="122" t="s">
        <v>444</v>
      </c>
      <c r="C28" s="122"/>
      <c r="D28" s="122" t="s">
        <v>445</v>
      </c>
      <c r="E28" s="111"/>
      <c r="H28" s="111"/>
    </row>
    <row r="29" spans="2:5" ht="18.75">
      <c r="B29" s="123" t="s">
        <v>443</v>
      </c>
      <c r="C29" s="123"/>
      <c r="D29" s="124"/>
      <c r="E29" s="111"/>
    </row>
    <row r="30" spans="2:5" ht="18.75">
      <c r="B30" s="123" t="s">
        <v>392</v>
      </c>
      <c r="C30" s="123"/>
      <c r="D30" s="124"/>
      <c r="E30" s="111"/>
    </row>
    <row r="31" spans="2:5" ht="70.5" customHeight="1">
      <c r="B31" s="114" t="s">
        <v>447</v>
      </c>
      <c r="C31" s="114"/>
      <c r="D31" s="114" t="s">
        <v>440</v>
      </c>
      <c r="E31" s="103"/>
    </row>
    <row r="32" ht="33" customHeight="1">
      <c r="E32" s="103"/>
    </row>
    <row r="33" ht="33.75" customHeight="1">
      <c r="E33" s="103"/>
    </row>
    <row r="34" ht="18">
      <c r="E34" s="103"/>
    </row>
    <row r="35" ht="18">
      <c r="E35" s="103"/>
    </row>
    <row r="36" ht="18">
      <c r="E36" s="103"/>
    </row>
    <row r="37" ht="18">
      <c r="E37" s="103"/>
    </row>
  </sheetData>
  <sheetProtection/>
  <mergeCells count="3">
    <mergeCell ref="B11:D11"/>
    <mergeCell ref="B25:D25"/>
    <mergeCell ref="C7:D7"/>
  </mergeCells>
  <printOptions horizontalCentered="1"/>
  <pageMargins left="0.7086614173228347" right="0.7086614173228347" top="2.440944881889764" bottom="0.15748031496062992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K17"/>
  <sheetViews>
    <sheetView view="pageBreakPreview" zoomScale="80" zoomScaleNormal="80" zoomScaleSheetLayoutView="80" zoomScalePageLayoutView="0" workbookViewId="0" topLeftCell="A7">
      <selection activeCell="E30" sqref="E30"/>
    </sheetView>
  </sheetViews>
  <sheetFormatPr defaultColWidth="9.140625" defaultRowHeight="15"/>
  <cols>
    <col min="1" max="1" width="6.8515625" style="4" customWidth="1"/>
    <col min="2" max="2" width="51.8515625" style="3" customWidth="1"/>
    <col min="3" max="3" width="20.00390625" style="3" customWidth="1"/>
    <col min="4" max="4" width="13.8515625" style="3" customWidth="1"/>
    <col min="5" max="5" width="62.00390625" style="3" customWidth="1"/>
    <col min="6" max="6" width="19.00390625" style="3" customWidth="1"/>
    <col min="7" max="7" width="19.421875" style="4" customWidth="1"/>
    <col min="8" max="8" width="15.28125" style="3" customWidth="1"/>
    <col min="9" max="16384" width="9.140625" style="3" customWidth="1"/>
  </cols>
  <sheetData>
    <row r="1" spans="1:10" ht="15">
      <c r="A1" s="131" t="s">
        <v>14</v>
      </c>
      <c r="B1" s="131"/>
      <c r="C1" s="131"/>
      <c r="D1" s="131"/>
      <c r="E1" s="131"/>
      <c r="F1" s="131"/>
      <c r="G1" s="131"/>
      <c r="H1" s="131"/>
      <c r="I1" s="2"/>
      <c r="J1" s="2"/>
    </row>
    <row r="2" spans="1:10" ht="15.75">
      <c r="A2" s="131" t="s">
        <v>414</v>
      </c>
      <c r="B2" s="131"/>
      <c r="C2" s="131"/>
      <c r="D2" s="131"/>
      <c r="E2" s="131"/>
      <c r="F2" s="131"/>
      <c r="G2" s="131"/>
      <c r="H2" s="131"/>
      <c r="I2" s="2"/>
      <c r="J2" s="2"/>
    </row>
    <row r="3" spans="1:10" ht="15">
      <c r="A3" s="131"/>
      <c r="B3" s="131"/>
      <c r="C3" s="131"/>
      <c r="D3" s="131"/>
      <c r="E3" s="131"/>
      <c r="F3" s="131"/>
      <c r="G3" s="131"/>
      <c r="H3" s="131"/>
      <c r="I3" s="2"/>
      <c r="J3" s="2"/>
    </row>
    <row r="4" spans="1:10" ht="15">
      <c r="A4" s="1"/>
      <c r="B4" s="1"/>
      <c r="C4" s="1"/>
      <c r="D4" s="1"/>
      <c r="E4" s="1"/>
      <c r="F4" s="1"/>
      <c r="G4" s="1"/>
      <c r="H4" s="1"/>
      <c r="I4" s="2"/>
      <c r="J4" s="2"/>
    </row>
    <row r="5" spans="1:10" ht="18.75">
      <c r="A5" s="132" t="s">
        <v>413</v>
      </c>
      <c r="B5" s="132"/>
      <c r="C5" s="132"/>
      <c r="D5" s="132"/>
      <c r="E5" s="132"/>
      <c r="F5" s="132"/>
      <c r="G5" s="132"/>
      <c r="H5" s="132"/>
      <c r="I5" s="2"/>
      <c r="J5" s="2"/>
    </row>
    <row r="7" ht="15.75" thickBot="1"/>
    <row r="8" spans="1:8" s="8" customFormat="1" ht="31.5">
      <c r="A8" s="5" t="s">
        <v>15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s="4" customFormat="1" ht="39.75" customHeight="1">
      <c r="A9" s="9">
        <v>1</v>
      </c>
      <c r="B9" s="84" t="s">
        <v>425</v>
      </c>
      <c r="C9" s="48" t="s">
        <v>426</v>
      </c>
      <c r="D9" s="46" t="s">
        <v>420</v>
      </c>
      <c r="E9" s="85" t="s">
        <v>427</v>
      </c>
      <c r="F9" s="63">
        <v>614.99</v>
      </c>
      <c r="G9" s="47">
        <f>'Страхование 01.05.16г'!G10:I10</f>
        <v>51.24887733333333</v>
      </c>
      <c r="H9" s="86" t="s">
        <v>23</v>
      </c>
    </row>
    <row r="10" spans="1:8" s="4" customFormat="1" ht="64.5" customHeight="1">
      <c r="A10" s="9">
        <v>2</v>
      </c>
      <c r="B10" s="84" t="s">
        <v>25</v>
      </c>
      <c r="C10" s="48" t="s">
        <v>431</v>
      </c>
      <c r="D10" s="46" t="s">
        <v>374</v>
      </c>
      <c r="E10" s="85" t="s">
        <v>424</v>
      </c>
      <c r="F10" s="87">
        <v>25000</v>
      </c>
      <c r="G10" s="47">
        <f>F10/12</f>
        <v>2083.3333333333335</v>
      </c>
      <c r="H10" s="96" t="s">
        <v>24</v>
      </c>
    </row>
    <row r="11" spans="1:11" s="4" customFormat="1" ht="33.75" customHeight="1">
      <c r="A11" s="90">
        <v>3</v>
      </c>
      <c r="B11" s="84" t="s">
        <v>26</v>
      </c>
      <c r="C11" s="48" t="s">
        <v>430</v>
      </c>
      <c r="D11" s="46" t="s">
        <v>374</v>
      </c>
      <c r="E11" s="85" t="s">
        <v>27</v>
      </c>
      <c r="F11" s="63">
        <v>176277.35</v>
      </c>
      <c r="G11" s="47">
        <f>F11/12</f>
        <v>14689.779166666667</v>
      </c>
      <c r="H11" s="86" t="s">
        <v>24</v>
      </c>
      <c r="K11" s="3"/>
    </row>
    <row r="12" spans="1:8" s="4" customFormat="1" ht="39" customHeight="1">
      <c r="A12" s="90">
        <v>4</v>
      </c>
      <c r="B12" s="84" t="s">
        <v>428</v>
      </c>
      <c r="C12" s="48"/>
      <c r="D12" s="46"/>
      <c r="E12" s="88" t="s">
        <v>429</v>
      </c>
      <c r="F12" s="87">
        <v>673.07</v>
      </c>
      <c r="G12" s="47">
        <f>F12/12</f>
        <v>56.08916666666667</v>
      </c>
      <c r="H12" s="96" t="s">
        <v>415</v>
      </c>
    </row>
    <row r="13" spans="1:8" s="4" customFormat="1" ht="15.75">
      <c r="A13" s="90">
        <v>5</v>
      </c>
      <c r="B13" s="84" t="s">
        <v>418</v>
      </c>
      <c r="C13" s="48"/>
      <c r="D13" s="46" t="s">
        <v>419</v>
      </c>
      <c r="E13" s="88" t="s">
        <v>417</v>
      </c>
      <c r="F13" s="63" t="s">
        <v>416</v>
      </c>
      <c r="G13" s="89">
        <f>55725.12/12</f>
        <v>4643.76</v>
      </c>
      <c r="H13" s="86"/>
    </row>
    <row r="14" spans="1:8" s="4" customFormat="1" ht="31.5">
      <c r="A14" s="90">
        <v>6</v>
      </c>
      <c r="B14" s="84" t="s">
        <v>28</v>
      </c>
      <c r="C14" s="48"/>
      <c r="D14" s="48" t="s">
        <v>423</v>
      </c>
      <c r="E14" s="88" t="s">
        <v>421</v>
      </c>
      <c r="F14" s="48" t="s">
        <v>422</v>
      </c>
      <c r="G14" s="89">
        <f>2292.81/12</f>
        <v>191.0675</v>
      </c>
      <c r="H14" s="86" t="s">
        <v>23</v>
      </c>
    </row>
    <row r="15" spans="1:8" s="4" customFormat="1" ht="32.25" thickBot="1">
      <c r="A15" s="90">
        <v>7</v>
      </c>
      <c r="B15" s="94" t="s">
        <v>433</v>
      </c>
      <c r="C15" s="95" t="s">
        <v>434</v>
      </c>
      <c r="D15" s="48"/>
      <c r="E15" s="94" t="s">
        <v>435</v>
      </c>
      <c r="F15" s="63">
        <f>499990.08/48*42</f>
        <v>437491.32000000007</v>
      </c>
      <c r="G15" s="47">
        <f>F15/12</f>
        <v>36457.61000000001</v>
      </c>
      <c r="H15" s="96" t="s">
        <v>24</v>
      </c>
    </row>
    <row r="16" spans="1:8" ht="16.5" thickBot="1">
      <c r="A16" s="10"/>
      <c r="B16" s="11" t="s">
        <v>29</v>
      </c>
      <c r="C16" s="12"/>
      <c r="D16" s="12"/>
      <c r="E16" s="11"/>
      <c r="F16" s="11"/>
      <c r="G16" s="13">
        <f>SUM(G9:G15)</f>
        <v>58172.88804400001</v>
      </c>
      <c r="H16" s="14"/>
    </row>
    <row r="17" spans="1:7" ht="15.75">
      <c r="A17" s="15" t="s">
        <v>30</v>
      </c>
      <c r="G17" s="16"/>
    </row>
  </sheetData>
  <sheetProtection/>
  <mergeCells count="4">
    <mergeCell ref="A1:H1"/>
    <mergeCell ref="A2:H2"/>
    <mergeCell ref="A3:H3"/>
    <mergeCell ref="A5:H5"/>
  </mergeCells>
  <printOptions/>
  <pageMargins left="0.24" right="0.24" top="0.2" bottom="0.4" header="0.2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76"/>
  <sheetViews>
    <sheetView zoomScale="90" zoomScaleNormal="90" zoomScalePageLayoutView="0" workbookViewId="0" topLeftCell="A1">
      <pane xSplit="4" ySplit="7" topLeftCell="I34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365" sqref="C365"/>
    </sheetView>
  </sheetViews>
  <sheetFormatPr defaultColWidth="9.140625" defaultRowHeight="15"/>
  <cols>
    <col min="1" max="1" width="9.140625" style="34" customWidth="1"/>
    <col min="2" max="2" width="23.57421875" style="34" customWidth="1"/>
    <col min="3" max="3" width="16.421875" style="34" customWidth="1"/>
    <col min="4" max="4" width="15.8515625" style="34" customWidth="1"/>
    <col min="5" max="5" width="16.28125" style="34" customWidth="1"/>
    <col min="6" max="6" width="14.28125" style="34" customWidth="1"/>
    <col min="7" max="7" width="14.8515625" style="34" customWidth="1"/>
    <col min="8" max="8" width="16.28125" style="34" customWidth="1"/>
    <col min="9" max="10" width="9.140625" style="34" customWidth="1"/>
    <col min="11" max="11" width="16.140625" style="34" customWidth="1"/>
    <col min="12" max="13" width="17.00390625" style="34" customWidth="1"/>
    <col min="14" max="14" width="14.7109375" style="0" customWidth="1"/>
    <col min="15" max="15" width="16.57421875" style="0" customWidth="1"/>
    <col min="16" max="16" width="15.00390625" style="0" customWidth="1"/>
    <col min="17" max="17" width="16.7109375" style="0" customWidth="1"/>
    <col min="18" max="18" width="15.421875" style="0" customWidth="1"/>
    <col min="19" max="19" width="17.8515625" style="0" customWidth="1"/>
    <col min="20" max="20" width="15.7109375" style="0" customWidth="1"/>
    <col min="21" max="21" width="18.140625" style="0" customWidth="1"/>
    <col min="22" max="22" width="16.28125" style="0" customWidth="1"/>
    <col min="23" max="23" width="16.7109375" style="0" customWidth="1"/>
    <col min="24" max="24" width="15.28125" style="0" customWidth="1"/>
    <col min="25" max="25" width="18.421875" style="0" customWidth="1"/>
    <col min="26" max="26" width="18.7109375" style="0" customWidth="1"/>
    <col min="27" max="27" width="17.00390625" style="0" customWidth="1"/>
    <col min="28" max="28" width="14.00390625" style="0" customWidth="1"/>
    <col min="29" max="29" width="17.7109375" style="0" customWidth="1"/>
    <col min="30" max="30" width="16.00390625" style="0" customWidth="1"/>
    <col min="31" max="31" width="17.28125" style="0" customWidth="1"/>
    <col min="32" max="32" width="13.8515625" style="0" customWidth="1"/>
    <col min="33" max="33" width="18.421875" style="0" customWidth="1"/>
    <col min="34" max="34" width="14.57421875" style="0" customWidth="1"/>
    <col min="35" max="35" width="17.00390625" style="0" customWidth="1"/>
    <col min="36" max="36" width="14.28125" style="0" customWidth="1"/>
    <col min="37" max="37" width="19.00390625" style="0" customWidth="1"/>
  </cols>
  <sheetData>
    <row r="1" spans="1:13" ht="15">
      <c r="A1" s="133" t="s">
        <v>392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.75">
      <c r="A2" s="134" t="s">
        <v>393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="34" customFormat="1" ht="15"/>
    <row r="4" spans="1:13" ht="22.5">
      <c r="A4" s="40" t="s">
        <v>36</v>
      </c>
      <c r="B4" s="135" t="s">
        <v>37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="34" customFormat="1" ht="15.75" thickBot="1"/>
    <row r="6" spans="1:37" ht="15">
      <c r="A6" s="138" t="s">
        <v>359</v>
      </c>
      <c r="B6" s="138"/>
      <c r="C6" s="138" t="s">
        <v>38</v>
      </c>
      <c r="D6" s="138"/>
      <c r="E6" s="138"/>
      <c r="F6" s="138" t="s">
        <v>39</v>
      </c>
      <c r="G6" s="138"/>
      <c r="H6" s="138"/>
      <c r="I6" s="138"/>
      <c r="J6" s="138"/>
      <c r="K6" s="138" t="s">
        <v>40</v>
      </c>
      <c r="L6" s="138"/>
      <c r="M6" s="141"/>
      <c r="N6" s="136" t="s">
        <v>350</v>
      </c>
      <c r="O6" s="137"/>
      <c r="P6" s="136" t="s">
        <v>351</v>
      </c>
      <c r="Q6" s="137"/>
      <c r="R6" s="136" t="s">
        <v>352</v>
      </c>
      <c r="S6" s="137"/>
      <c r="T6" s="136" t="s">
        <v>353</v>
      </c>
      <c r="U6" s="137"/>
      <c r="V6" s="136" t="s">
        <v>354</v>
      </c>
      <c r="W6" s="137"/>
      <c r="X6" s="136" t="s">
        <v>355</v>
      </c>
      <c r="Y6" s="137"/>
      <c r="Z6" s="136" t="s">
        <v>356</v>
      </c>
      <c r="AA6" s="137"/>
      <c r="AB6" s="136" t="s">
        <v>357</v>
      </c>
      <c r="AC6" s="149"/>
      <c r="AD6" s="136" t="s">
        <v>358</v>
      </c>
      <c r="AE6" s="149"/>
      <c r="AF6" s="136" t="s">
        <v>347</v>
      </c>
      <c r="AG6" s="149"/>
      <c r="AH6" s="136" t="s">
        <v>348</v>
      </c>
      <c r="AI6" s="137"/>
      <c r="AJ6" s="136" t="s">
        <v>349</v>
      </c>
      <c r="AK6" s="137"/>
    </row>
    <row r="7" spans="1:37" ht="63.75">
      <c r="A7" s="138"/>
      <c r="B7" s="138"/>
      <c r="C7" s="71" t="s">
        <v>41</v>
      </c>
      <c r="D7" s="71" t="s">
        <v>42</v>
      </c>
      <c r="E7" s="71" t="s">
        <v>43</v>
      </c>
      <c r="F7" s="71" t="s">
        <v>44</v>
      </c>
      <c r="G7" s="71" t="s">
        <v>45</v>
      </c>
      <c r="H7" s="138" t="s">
        <v>46</v>
      </c>
      <c r="I7" s="138"/>
      <c r="J7" s="71" t="s">
        <v>47</v>
      </c>
      <c r="K7" s="71" t="s">
        <v>41</v>
      </c>
      <c r="L7" s="71" t="s">
        <v>42</v>
      </c>
      <c r="M7" s="72" t="s">
        <v>43</v>
      </c>
      <c r="N7" s="73" t="s">
        <v>42</v>
      </c>
      <c r="O7" s="74" t="s">
        <v>43</v>
      </c>
      <c r="P7" s="73" t="s">
        <v>42</v>
      </c>
      <c r="Q7" s="74" t="s">
        <v>43</v>
      </c>
      <c r="R7" s="73" t="s">
        <v>42</v>
      </c>
      <c r="S7" s="74" t="s">
        <v>43</v>
      </c>
      <c r="T7" s="73" t="s">
        <v>42</v>
      </c>
      <c r="U7" s="74" t="s">
        <v>43</v>
      </c>
      <c r="V7" s="73" t="s">
        <v>42</v>
      </c>
      <c r="W7" s="74" t="s">
        <v>43</v>
      </c>
      <c r="X7" s="73" t="s">
        <v>42</v>
      </c>
      <c r="Y7" s="74" t="s">
        <v>43</v>
      </c>
      <c r="Z7" s="73" t="s">
        <v>42</v>
      </c>
      <c r="AA7" s="74" t="s">
        <v>43</v>
      </c>
      <c r="AB7" s="73" t="s">
        <v>42</v>
      </c>
      <c r="AC7" s="74" t="s">
        <v>43</v>
      </c>
      <c r="AD7" s="73" t="s">
        <v>42</v>
      </c>
      <c r="AE7" s="74" t="s">
        <v>43</v>
      </c>
      <c r="AF7" s="73" t="s">
        <v>42</v>
      </c>
      <c r="AG7" s="74" t="s">
        <v>43</v>
      </c>
      <c r="AH7" s="73" t="s">
        <v>42</v>
      </c>
      <c r="AI7" s="74" t="s">
        <v>43</v>
      </c>
      <c r="AJ7" s="73" t="s">
        <v>42</v>
      </c>
      <c r="AK7" s="74" t="s">
        <v>43</v>
      </c>
    </row>
    <row r="8" spans="1:40" ht="36.75" customHeight="1">
      <c r="A8" s="139" t="s">
        <v>360</v>
      </c>
      <c r="B8" s="139"/>
      <c r="C8" s="49">
        <v>13035200.3</v>
      </c>
      <c r="D8" s="49">
        <v>13035200.3</v>
      </c>
      <c r="E8" s="50"/>
      <c r="F8" s="50"/>
      <c r="G8" s="50"/>
      <c r="H8" s="51"/>
      <c r="I8" s="52"/>
      <c r="J8" s="50"/>
      <c r="K8" s="49">
        <v>13035200.3</v>
      </c>
      <c r="L8" s="49">
        <v>13035200.3</v>
      </c>
      <c r="M8" s="51"/>
      <c r="N8" s="75">
        <f>G8</f>
        <v>0</v>
      </c>
      <c r="O8" s="43">
        <f>M8-N8</f>
        <v>0</v>
      </c>
      <c r="P8" s="75">
        <f>N8</f>
        <v>0</v>
      </c>
      <c r="Q8" s="43">
        <f>O8-P8</f>
        <v>0</v>
      </c>
      <c r="R8" s="75">
        <f>P8</f>
        <v>0</v>
      </c>
      <c r="S8" s="43">
        <f>Q8-R8</f>
        <v>0</v>
      </c>
      <c r="T8" s="75">
        <f>R8</f>
        <v>0</v>
      </c>
      <c r="U8" s="43">
        <f>S8-T8</f>
        <v>0</v>
      </c>
      <c r="V8" s="75">
        <f>T8</f>
        <v>0</v>
      </c>
      <c r="W8" s="43">
        <f>U8-V8</f>
        <v>0</v>
      </c>
      <c r="X8" s="75">
        <f>V8</f>
        <v>0</v>
      </c>
      <c r="Y8" s="43">
        <f>W8-X8</f>
        <v>0</v>
      </c>
      <c r="Z8" s="75">
        <f>X8</f>
        <v>0</v>
      </c>
      <c r="AA8" s="43">
        <f>Y8-Z8</f>
        <v>0</v>
      </c>
      <c r="AB8" s="75">
        <f>Z8</f>
        <v>0</v>
      </c>
      <c r="AC8" s="43">
        <f>AA8-AB8</f>
        <v>0</v>
      </c>
      <c r="AD8" s="75">
        <f>AB8</f>
        <v>0</v>
      </c>
      <c r="AE8" s="43">
        <f>AC8-AD8</f>
        <v>0</v>
      </c>
      <c r="AF8" s="75">
        <f>AD8</f>
        <v>0</v>
      </c>
      <c r="AG8" s="43">
        <f>AE8-AF8</f>
        <v>0</v>
      </c>
      <c r="AH8" s="75">
        <f>AF8</f>
        <v>0</v>
      </c>
      <c r="AI8" s="43">
        <f>AG8-AH8</f>
        <v>0</v>
      </c>
      <c r="AJ8" s="75">
        <f>AH8</f>
        <v>0</v>
      </c>
      <c r="AK8" s="43">
        <f>AI8-AJ8</f>
        <v>0</v>
      </c>
      <c r="AN8">
        <v>1</v>
      </c>
    </row>
    <row r="9" spans="1:40" ht="42.75" customHeight="1">
      <c r="A9" s="139" t="s">
        <v>342</v>
      </c>
      <c r="B9" s="139"/>
      <c r="C9" s="49">
        <v>219564.23</v>
      </c>
      <c r="D9" s="49">
        <v>162735.93</v>
      </c>
      <c r="E9" s="49">
        <v>56828.3</v>
      </c>
      <c r="F9" s="50"/>
      <c r="G9" s="49">
        <v>2583.11</v>
      </c>
      <c r="H9" s="51"/>
      <c r="I9" s="52"/>
      <c r="J9" s="50"/>
      <c r="K9" s="49">
        <v>219564.23</v>
      </c>
      <c r="L9" s="49">
        <v>165319.04</v>
      </c>
      <c r="M9" s="65">
        <v>54245.19</v>
      </c>
      <c r="N9" s="75">
        <f>G9</f>
        <v>2583.11</v>
      </c>
      <c r="O9" s="43">
        <f>M9-N9</f>
        <v>51662.08</v>
      </c>
      <c r="P9" s="75">
        <f>N9</f>
        <v>2583.11</v>
      </c>
      <c r="Q9" s="43">
        <f>O9-P9</f>
        <v>49078.97</v>
      </c>
      <c r="R9" s="75">
        <f>P9</f>
        <v>2583.11</v>
      </c>
      <c r="S9" s="43">
        <f>Q9-R9</f>
        <v>46495.86</v>
      </c>
      <c r="T9" s="75">
        <f>R9</f>
        <v>2583.11</v>
      </c>
      <c r="U9" s="43">
        <f>S9-T9</f>
        <v>43912.75</v>
      </c>
      <c r="V9" s="75">
        <f>T9</f>
        <v>2583.11</v>
      </c>
      <c r="W9" s="43">
        <f>U9-V9</f>
        <v>41329.64</v>
      </c>
      <c r="X9" s="75">
        <f>V9</f>
        <v>2583.11</v>
      </c>
      <c r="Y9" s="43">
        <f>W9-X9</f>
        <v>38746.53</v>
      </c>
      <c r="Z9" s="75">
        <f>X9</f>
        <v>2583.11</v>
      </c>
      <c r="AA9" s="43">
        <f>Y9-Z9</f>
        <v>36163.42</v>
      </c>
      <c r="AB9" s="75">
        <f>Z9</f>
        <v>2583.11</v>
      </c>
      <c r="AC9" s="43">
        <f>AA9-AB9</f>
        <v>33580.31</v>
      </c>
      <c r="AD9" s="75">
        <f>AB9</f>
        <v>2583.11</v>
      </c>
      <c r="AE9" s="43">
        <f>AC9-AD9</f>
        <v>30997.199999999997</v>
      </c>
      <c r="AF9" s="75">
        <f>AD9</f>
        <v>2583.11</v>
      </c>
      <c r="AG9" s="43">
        <f>AE9-AF9</f>
        <v>28414.089999999997</v>
      </c>
      <c r="AH9" s="75">
        <f>AF9</f>
        <v>2583.11</v>
      </c>
      <c r="AI9" s="43">
        <f>AG9-AH9</f>
        <v>25830.979999999996</v>
      </c>
      <c r="AJ9" s="75">
        <f>AH9</f>
        <v>2583.11</v>
      </c>
      <c r="AK9" s="43">
        <f>AI9-AJ9</f>
        <v>23247.869999999995</v>
      </c>
      <c r="AN9">
        <v>1</v>
      </c>
    </row>
    <row r="10" spans="1:40" ht="30.75" customHeight="1">
      <c r="A10" s="142" t="s">
        <v>432</v>
      </c>
      <c r="B10" s="143"/>
      <c r="C10" s="49">
        <v>28479.66</v>
      </c>
      <c r="D10" s="49"/>
      <c r="E10" s="49"/>
      <c r="F10" s="50"/>
      <c r="G10" s="49"/>
      <c r="H10" s="51"/>
      <c r="I10" s="52"/>
      <c r="J10" s="50"/>
      <c r="K10" s="49">
        <v>28479.66</v>
      </c>
      <c r="L10" s="49"/>
      <c r="M10" s="65"/>
      <c r="N10" s="75"/>
      <c r="O10" s="43"/>
      <c r="P10" s="75"/>
      <c r="Q10" s="43"/>
      <c r="R10" s="75"/>
      <c r="S10" s="43"/>
      <c r="T10" s="75"/>
      <c r="U10" s="43"/>
      <c r="V10" s="75"/>
      <c r="W10" s="43"/>
      <c r="X10" s="75"/>
      <c r="Y10" s="43"/>
      <c r="Z10" s="75"/>
      <c r="AA10" s="43"/>
      <c r="AB10" s="75"/>
      <c r="AC10" s="43"/>
      <c r="AD10" s="75"/>
      <c r="AE10" s="43"/>
      <c r="AF10" s="75"/>
      <c r="AG10" s="43"/>
      <c r="AH10" s="75"/>
      <c r="AI10" s="43"/>
      <c r="AJ10" s="75"/>
      <c r="AK10" s="43"/>
      <c r="AN10">
        <v>1</v>
      </c>
    </row>
    <row r="11" spans="1:37" ht="29.25" customHeight="1">
      <c r="A11" s="140" t="s">
        <v>48</v>
      </c>
      <c r="B11" s="140"/>
      <c r="C11" s="53">
        <v>4935728769.579999</v>
      </c>
      <c r="D11" s="53">
        <v>825288879.2</v>
      </c>
      <c r="E11" s="53">
        <v>4110439890.38</v>
      </c>
      <c r="F11" s="53">
        <v>884705.46</v>
      </c>
      <c r="G11" s="53">
        <v>13171461.02</v>
      </c>
      <c r="H11" s="54"/>
      <c r="I11" s="55"/>
      <c r="J11" s="56"/>
      <c r="K11" s="53">
        <f aca="true" t="shared" si="0" ref="K11:AC11">K12+K23+K57+K121+K123+K129+K140+K158+K253+K260+K271+K308+K317+K319+K330+K333</f>
        <v>4913119336.640002</v>
      </c>
      <c r="L11" s="53">
        <f t="shared" si="0"/>
        <v>838320856.4000001</v>
      </c>
      <c r="M11" s="53">
        <f t="shared" si="0"/>
        <v>4098153134.819999</v>
      </c>
      <c r="N11" s="76">
        <f t="shared" si="0"/>
        <v>13282049.22125</v>
      </c>
      <c r="O11" s="76">
        <f t="shared" si="0"/>
        <v>4084871085.5987515</v>
      </c>
      <c r="P11" s="76">
        <f t="shared" si="0"/>
        <v>13282049.22125</v>
      </c>
      <c r="Q11" s="76">
        <f t="shared" si="0"/>
        <v>4072622976.9474998</v>
      </c>
      <c r="R11" s="76">
        <f t="shared" si="0"/>
        <v>13454372.61125</v>
      </c>
      <c r="S11" s="76">
        <f t="shared" si="0"/>
        <v>4059168604.3362513</v>
      </c>
      <c r="T11" s="76">
        <f>T12+T23+T57+T121+T123+T129+T140+T158+T253+T260+T271+T308+T317+T319+T330+T333</f>
        <v>13454372.61125</v>
      </c>
      <c r="U11" s="76">
        <f t="shared" si="0"/>
        <v>4045714231.725003</v>
      </c>
      <c r="V11" s="76">
        <f>V12+V23+V57+V121+V123+V129+V140+V158+V253+V260+V271+V308+V317+V319+V330+V333</f>
        <v>13263518.7225</v>
      </c>
      <c r="W11" s="76">
        <f>W12+W23+W57+W121+W123+W129+W140+W158+W253+W260+W271+W308+W317+W319+W330+W333</f>
        <v>4020021353.4364066</v>
      </c>
      <c r="X11" s="76">
        <f>X12+X23+X57+X121+X123+X129+X140+X158+X253+X260+X271+X308+X317+X319+X330+X333</f>
        <v>13263518.7225</v>
      </c>
      <c r="Y11" s="76">
        <f t="shared" si="0"/>
        <v>4006757834.713907</v>
      </c>
      <c r="Z11" s="76">
        <f t="shared" si="0"/>
        <v>13263518.7225</v>
      </c>
      <c r="AA11" s="76">
        <f t="shared" si="0"/>
        <v>3993494315.9914064</v>
      </c>
      <c r="AB11" s="76">
        <f t="shared" si="0"/>
        <v>13238420.9925</v>
      </c>
      <c r="AC11" s="76">
        <f t="shared" si="0"/>
        <v>3980255894.998906</v>
      </c>
      <c r="AD11" s="76">
        <f aca="true" t="shared" si="1" ref="AD11:AK11">AD12+AD23+AD57+AD121+AD123+AD129+AD140+AD158+AD253+AD260+AD271+AD308+AD317+AD319+AD330+AD333</f>
        <v>12150685.261249999</v>
      </c>
      <c r="AE11" s="76">
        <f t="shared" si="1"/>
        <v>3968105209.737658</v>
      </c>
      <c r="AF11" s="76">
        <f t="shared" si="1"/>
        <v>12150683.30125</v>
      </c>
      <c r="AG11" s="76">
        <f t="shared" si="1"/>
        <v>3955954526.43641</v>
      </c>
      <c r="AH11" s="76">
        <f t="shared" si="1"/>
        <v>11855814.91125</v>
      </c>
      <c r="AI11" s="76">
        <f t="shared" si="1"/>
        <v>3944098711.525159</v>
      </c>
      <c r="AJ11" s="76">
        <f t="shared" si="1"/>
        <v>11838388.58125</v>
      </c>
      <c r="AK11" s="76">
        <f t="shared" si="1"/>
        <v>3932260322.943909</v>
      </c>
    </row>
    <row r="12" spans="1:37" ht="27" customHeight="1">
      <c r="A12" s="144" t="s">
        <v>385</v>
      </c>
      <c r="B12" s="144"/>
      <c r="C12" s="57">
        <v>671697.83</v>
      </c>
      <c r="D12" s="57">
        <v>402317.5</v>
      </c>
      <c r="E12" s="57">
        <v>269380.33</v>
      </c>
      <c r="F12" s="58"/>
      <c r="G12" s="57">
        <v>8046.35</v>
      </c>
      <c r="H12" s="59"/>
      <c r="I12" s="60"/>
      <c r="J12" s="58"/>
      <c r="K12" s="57">
        <f>SUM(K13:K22)</f>
        <v>671697.83</v>
      </c>
      <c r="L12" s="57">
        <v>671697.83</v>
      </c>
      <c r="M12" s="57">
        <f>SUM(M13:M22)</f>
        <v>261333.98000000004</v>
      </c>
      <c r="N12" s="66">
        <f>SUM(N13:N22)</f>
        <v>8046.3499999999985</v>
      </c>
      <c r="O12" s="66">
        <f>SUM(O13:O22)</f>
        <v>253287.63</v>
      </c>
      <c r="P12" s="66">
        <f aca="true" t="shared" si="2" ref="P12:AK12">SUM(P13:P22)</f>
        <v>8046.3499999999985</v>
      </c>
      <c r="Q12" s="66">
        <f t="shared" si="2"/>
        <v>245241.28</v>
      </c>
      <c r="R12" s="66">
        <f t="shared" si="2"/>
        <v>8046.3499999999985</v>
      </c>
      <c r="S12" s="66">
        <f t="shared" si="2"/>
        <v>237194.93000000005</v>
      </c>
      <c r="T12" s="66">
        <f t="shared" si="2"/>
        <v>8046.3499999999985</v>
      </c>
      <c r="U12" s="66">
        <f t="shared" si="2"/>
        <v>229148.58</v>
      </c>
      <c r="V12" s="66">
        <f t="shared" si="2"/>
        <v>8046.3499999999985</v>
      </c>
      <c r="W12" s="66">
        <f t="shared" si="2"/>
        <v>221102.23</v>
      </c>
      <c r="X12" s="66">
        <f t="shared" si="2"/>
        <v>8046.3499999999985</v>
      </c>
      <c r="Y12" s="66">
        <f t="shared" si="2"/>
        <v>213055.88000000006</v>
      </c>
      <c r="Z12" s="66">
        <f t="shared" si="2"/>
        <v>8046.3499999999985</v>
      </c>
      <c r="AA12" s="66">
        <f t="shared" si="2"/>
        <v>205009.53000000003</v>
      </c>
      <c r="AB12" s="66">
        <f t="shared" si="2"/>
        <v>8046.3499999999985</v>
      </c>
      <c r="AC12" s="66">
        <f t="shared" si="2"/>
        <v>196963.1800000001</v>
      </c>
      <c r="AD12" s="66">
        <f t="shared" si="2"/>
        <v>8046.3499999999985</v>
      </c>
      <c r="AE12" s="66">
        <f t="shared" si="2"/>
        <v>188916.83000000005</v>
      </c>
      <c r="AF12" s="66">
        <f t="shared" si="2"/>
        <v>8046.2199999999975</v>
      </c>
      <c r="AG12" s="66">
        <f t="shared" si="2"/>
        <v>180870.61000000004</v>
      </c>
      <c r="AH12" s="66">
        <f t="shared" si="2"/>
        <v>3691.9100000000026</v>
      </c>
      <c r="AI12" s="66">
        <f t="shared" si="2"/>
        <v>177178.7000000001</v>
      </c>
      <c r="AJ12" s="66">
        <f t="shared" si="2"/>
        <v>3691.84</v>
      </c>
      <c r="AK12" s="66">
        <f t="shared" si="2"/>
        <v>173486.86000000004</v>
      </c>
    </row>
    <row r="13" spans="1:40" ht="22.5" customHeight="1">
      <c r="A13" s="139" t="s">
        <v>146</v>
      </c>
      <c r="B13" s="139"/>
      <c r="C13" s="49">
        <v>127257.46</v>
      </c>
      <c r="D13" s="49">
        <v>104309.5</v>
      </c>
      <c r="E13" s="49">
        <v>22947.96</v>
      </c>
      <c r="F13" s="50"/>
      <c r="G13" s="49">
        <v>2086.19</v>
      </c>
      <c r="H13" s="51"/>
      <c r="I13" s="52"/>
      <c r="J13" s="50"/>
      <c r="K13" s="49">
        <v>127257.46</v>
      </c>
      <c r="L13" s="49">
        <v>106395.69</v>
      </c>
      <c r="M13" s="65">
        <v>20861.77</v>
      </c>
      <c r="N13" s="42">
        <f>G13</f>
        <v>2086.19</v>
      </c>
      <c r="O13" s="41">
        <f>M13-N13</f>
        <v>18775.58</v>
      </c>
      <c r="P13" s="42">
        <f>N13</f>
        <v>2086.19</v>
      </c>
      <c r="Q13" s="41">
        <f>O13-P13</f>
        <v>16689.390000000003</v>
      </c>
      <c r="R13" s="42">
        <f>P13</f>
        <v>2086.19</v>
      </c>
      <c r="S13" s="41">
        <f>Q13-R13</f>
        <v>14603.200000000003</v>
      </c>
      <c r="T13" s="42">
        <f>R13</f>
        <v>2086.19</v>
      </c>
      <c r="U13" s="41">
        <f>S13-T13</f>
        <v>12517.010000000002</v>
      </c>
      <c r="V13" s="42">
        <f>T13</f>
        <v>2086.19</v>
      </c>
      <c r="W13" s="41">
        <f>U13-V13</f>
        <v>10430.820000000002</v>
      </c>
      <c r="X13" s="42">
        <f>V13</f>
        <v>2086.19</v>
      </c>
      <c r="Y13" s="41">
        <f>W13-X13</f>
        <v>8344.630000000001</v>
      </c>
      <c r="Z13" s="42">
        <f>X13</f>
        <v>2086.19</v>
      </c>
      <c r="AA13" s="41">
        <f>Y13-Z13</f>
        <v>6258.4400000000005</v>
      </c>
      <c r="AB13" s="42">
        <f>Z13</f>
        <v>2086.19</v>
      </c>
      <c r="AC13" s="41">
        <f>AA13-AB13</f>
        <v>4172.25</v>
      </c>
      <c r="AD13" s="42">
        <f>AB13</f>
        <v>2086.19</v>
      </c>
      <c r="AE13" s="41">
        <f>AC13-AD13</f>
        <v>2086.06</v>
      </c>
      <c r="AF13" s="42">
        <f>AE13</f>
        <v>2086.06</v>
      </c>
      <c r="AG13" s="41">
        <f>AE13-AF13</f>
        <v>0</v>
      </c>
      <c r="AH13" s="42">
        <f>AG13</f>
        <v>0</v>
      </c>
      <c r="AI13" s="41">
        <f>AG13-AH13</f>
        <v>0</v>
      </c>
      <c r="AJ13" s="42">
        <f>AH13</f>
        <v>0</v>
      </c>
      <c r="AK13" s="41">
        <f>AI13-AJ13</f>
        <v>0</v>
      </c>
      <c r="AN13">
        <v>1</v>
      </c>
    </row>
    <row r="14" spans="1:40" ht="27" customHeight="1">
      <c r="A14" s="139" t="s">
        <v>59</v>
      </c>
      <c r="B14" s="139"/>
      <c r="C14" s="49">
        <v>138367.59</v>
      </c>
      <c r="D14" s="49">
        <v>113416</v>
      </c>
      <c r="E14" s="49">
        <v>24951.59</v>
      </c>
      <c r="F14" s="50"/>
      <c r="G14" s="49">
        <v>2268.32</v>
      </c>
      <c r="H14" s="51"/>
      <c r="I14" s="52"/>
      <c r="J14" s="50"/>
      <c r="K14" s="49">
        <v>138367.59</v>
      </c>
      <c r="L14" s="49">
        <v>115684.32</v>
      </c>
      <c r="M14" s="65">
        <v>22683.27</v>
      </c>
      <c r="N14" s="42">
        <f aca="true" t="shared" si="3" ref="N14:N22">G14</f>
        <v>2268.32</v>
      </c>
      <c r="O14" s="41">
        <f aca="true" t="shared" si="4" ref="O14:O23">M14-N14</f>
        <v>20414.95</v>
      </c>
      <c r="P14" s="42">
        <f aca="true" t="shared" si="5" ref="P14:P23">N14</f>
        <v>2268.32</v>
      </c>
      <c r="Q14" s="41">
        <f aca="true" t="shared" si="6" ref="Q14:Q56">O14-P14</f>
        <v>18146.63</v>
      </c>
      <c r="R14" s="42">
        <f aca="true" t="shared" si="7" ref="R14:R77">P14</f>
        <v>2268.32</v>
      </c>
      <c r="S14" s="41">
        <f aca="true" t="shared" si="8" ref="S14:S56">Q14-R14</f>
        <v>15878.310000000001</v>
      </c>
      <c r="T14" s="42">
        <f aca="true" t="shared" si="9" ref="T14:T77">R14</f>
        <v>2268.32</v>
      </c>
      <c r="U14" s="41">
        <f aca="true" t="shared" si="10" ref="U14:U56">S14-T14</f>
        <v>13609.990000000002</v>
      </c>
      <c r="V14" s="42">
        <f aca="true" t="shared" si="11" ref="V14:V77">T14</f>
        <v>2268.32</v>
      </c>
      <c r="W14" s="41">
        <f aca="true" t="shared" si="12" ref="W14:W56">U14-V14</f>
        <v>11341.670000000002</v>
      </c>
      <c r="X14" s="42">
        <f aca="true" t="shared" si="13" ref="X14:X77">V14</f>
        <v>2268.32</v>
      </c>
      <c r="Y14" s="41">
        <f aca="true" t="shared" si="14" ref="Y14:Y56">W14-X14</f>
        <v>9073.350000000002</v>
      </c>
      <c r="Z14" s="42">
        <f aca="true" t="shared" si="15" ref="Z14:Z77">X14</f>
        <v>2268.32</v>
      </c>
      <c r="AA14" s="41">
        <f aca="true" t="shared" si="16" ref="AA14:AA56">Y14-Z14</f>
        <v>6805.0300000000025</v>
      </c>
      <c r="AB14" s="42">
        <f aca="true" t="shared" si="17" ref="AB14:AB77">Z14</f>
        <v>2268.32</v>
      </c>
      <c r="AC14" s="41">
        <f aca="true" t="shared" si="18" ref="AC14:AC56">AA14-AB14</f>
        <v>4536.710000000003</v>
      </c>
      <c r="AD14" s="42">
        <f aca="true" t="shared" si="19" ref="AD14:AD77">AB14</f>
        <v>2268.32</v>
      </c>
      <c r="AE14" s="41">
        <f aca="true" t="shared" si="20" ref="AE14:AE56">AC14-AD14</f>
        <v>2268.3900000000026</v>
      </c>
      <c r="AF14" s="42">
        <f aca="true" t="shared" si="21" ref="AF14:AF77">AD14</f>
        <v>2268.32</v>
      </c>
      <c r="AG14" s="41">
        <f aca="true" t="shared" si="22" ref="AG14:AG56">AE14-AF14</f>
        <v>0.07000000000243745</v>
      </c>
      <c r="AH14" s="42">
        <f>AG14</f>
        <v>0.07000000000243745</v>
      </c>
      <c r="AI14" s="41">
        <f aca="true" t="shared" si="23" ref="AI14:AI56">AG14-AH14</f>
        <v>0</v>
      </c>
      <c r="AJ14" s="42">
        <f>AI14</f>
        <v>0</v>
      </c>
      <c r="AK14" s="41">
        <f aca="true" t="shared" si="24" ref="AK14:AK56">AI14-AJ14</f>
        <v>0</v>
      </c>
      <c r="AN14">
        <v>1</v>
      </c>
    </row>
    <row r="15" spans="1:40" ht="36" customHeight="1">
      <c r="A15" s="139" t="s">
        <v>64</v>
      </c>
      <c r="B15" s="139"/>
      <c r="C15" s="49">
        <v>43739.21</v>
      </c>
      <c r="D15" s="49">
        <v>9074.5</v>
      </c>
      <c r="E15" s="49">
        <v>34664.71</v>
      </c>
      <c r="F15" s="50"/>
      <c r="G15" s="61">
        <v>181.49</v>
      </c>
      <c r="H15" s="51"/>
      <c r="I15" s="52"/>
      <c r="J15" s="50"/>
      <c r="K15" s="49">
        <v>43739.21</v>
      </c>
      <c r="L15" s="49">
        <v>9255.99</v>
      </c>
      <c r="M15" s="65">
        <v>34483.22</v>
      </c>
      <c r="N15" s="42">
        <f t="shared" si="3"/>
        <v>181.49</v>
      </c>
      <c r="O15" s="41">
        <f t="shared" si="4"/>
        <v>34301.73</v>
      </c>
      <c r="P15" s="42">
        <f t="shared" si="5"/>
        <v>181.49</v>
      </c>
      <c r="Q15" s="41">
        <f t="shared" si="6"/>
        <v>34120.240000000005</v>
      </c>
      <c r="R15" s="42">
        <f t="shared" si="7"/>
        <v>181.49</v>
      </c>
      <c r="S15" s="41">
        <f t="shared" si="8"/>
        <v>33938.75000000001</v>
      </c>
      <c r="T15" s="42">
        <f t="shared" si="9"/>
        <v>181.49</v>
      </c>
      <c r="U15" s="41">
        <f t="shared" si="10"/>
        <v>33757.26000000001</v>
      </c>
      <c r="V15" s="42">
        <f t="shared" si="11"/>
        <v>181.49</v>
      </c>
      <c r="W15" s="41">
        <f t="shared" si="12"/>
        <v>33575.77000000001</v>
      </c>
      <c r="X15" s="42">
        <f t="shared" si="13"/>
        <v>181.49</v>
      </c>
      <c r="Y15" s="41">
        <f t="shared" si="14"/>
        <v>33394.28000000001</v>
      </c>
      <c r="Z15" s="42">
        <f t="shared" si="15"/>
        <v>181.49</v>
      </c>
      <c r="AA15" s="41">
        <f t="shared" si="16"/>
        <v>33212.790000000015</v>
      </c>
      <c r="AB15" s="42">
        <f t="shared" si="17"/>
        <v>181.49</v>
      </c>
      <c r="AC15" s="41">
        <f t="shared" si="18"/>
        <v>33031.30000000002</v>
      </c>
      <c r="AD15" s="42">
        <f t="shared" si="19"/>
        <v>181.49</v>
      </c>
      <c r="AE15" s="41">
        <f t="shared" si="20"/>
        <v>32849.81000000002</v>
      </c>
      <c r="AF15" s="42">
        <f t="shared" si="21"/>
        <v>181.49</v>
      </c>
      <c r="AG15" s="41">
        <f t="shared" si="22"/>
        <v>32668.320000000018</v>
      </c>
      <c r="AH15" s="42">
        <f aca="true" t="shared" si="25" ref="AH15:AH78">AF15</f>
        <v>181.49</v>
      </c>
      <c r="AI15" s="41">
        <f t="shared" si="23"/>
        <v>32486.830000000016</v>
      </c>
      <c r="AJ15" s="42">
        <f aca="true" t="shared" si="26" ref="AJ15:AJ78">AH15</f>
        <v>181.49</v>
      </c>
      <c r="AK15" s="41">
        <f t="shared" si="24"/>
        <v>32305.340000000015</v>
      </c>
      <c r="AN15">
        <v>1</v>
      </c>
    </row>
    <row r="16" spans="1:40" ht="29.25" customHeight="1">
      <c r="A16" s="139" t="s">
        <v>70</v>
      </c>
      <c r="B16" s="139"/>
      <c r="C16" s="49">
        <v>43739.21</v>
      </c>
      <c r="D16" s="49">
        <v>9074.5</v>
      </c>
      <c r="E16" s="49">
        <v>34664.71</v>
      </c>
      <c r="F16" s="50"/>
      <c r="G16" s="61">
        <v>181.49</v>
      </c>
      <c r="H16" s="51"/>
      <c r="I16" s="52"/>
      <c r="J16" s="50"/>
      <c r="K16" s="49">
        <v>43739.21</v>
      </c>
      <c r="L16" s="49">
        <v>9255.99</v>
      </c>
      <c r="M16" s="65">
        <v>34483.22</v>
      </c>
      <c r="N16" s="42">
        <f t="shared" si="3"/>
        <v>181.49</v>
      </c>
      <c r="O16" s="41">
        <f t="shared" si="4"/>
        <v>34301.73</v>
      </c>
      <c r="P16" s="42">
        <f t="shared" si="5"/>
        <v>181.49</v>
      </c>
      <c r="Q16" s="41">
        <f t="shared" si="6"/>
        <v>34120.240000000005</v>
      </c>
      <c r="R16" s="42">
        <f t="shared" si="7"/>
        <v>181.49</v>
      </c>
      <c r="S16" s="41">
        <f t="shared" si="8"/>
        <v>33938.75000000001</v>
      </c>
      <c r="T16" s="42">
        <f t="shared" si="9"/>
        <v>181.49</v>
      </c>
      <c r="U16" s="41">
        <f t="shared" si="10"/>
        <v>33757.26000000001</v>
      </c>
      <c r="V16" s="42">
        <f t="shared" si="11"/>
        <v>181.49</v>
      </c>
      <c r="W16" s="41">
        <f t="shared" si="12"/>
        <v>33575.77000000001</v>
      </c>
      <c r="X16" s="42">
        <f t="shared" si="13"/>
        <v>181.49</v>
      </c>
      <c r="Y16" s="41">
        <f t="shared" si="14"/>
        <v>33394.28000000001</v>
      </c>
      <c r="Z16" s="42">
        <f t="shared" si="15"/>
        <v>181.49</v>
      </c>
      <c r="AA16" s="41">
        <f t="shared" si="16"/>
        <v>33212.790000000015</v>
      </c>
      <c r="AB16" s="42">
        <f t="shared" si="17"/>
        <v>181.49</v>
      </c>
      <c r="AC16" s="41">
        <f t="shared" si="18"/>
        <v>33031.30000000002</v>
      </c>
      <c r="AD16" s="42">
        <f t="shared" si="19"/>
        <v>181.49</v>
      </c>
      <c r="AE16" s="41">
        <f t="shared" si="20"/>
        <v>32849.81000000002</v>
      </c>
      <c r="AF16" s="42">
        <f t="shared" si="21"/>
        <v>181.49</v>
      </c>
      <c r="AG16" s="41">
        <f t="shared" si="22"/>
        <v>32668.320000000018</v>
      </c>
      <c r="AH16" s="42">
        <f t="shared" si="25"/>
        <v>181.49</v>
      </c>
      <c r="AI16" s="41">
        <f t="shared" si="23"/>
        <v>32486.830000000016</v>
      </c>
      <c r="AJ16" s="42">
        <f t="shared" si="26"/>
        <v>181.49</v>
      </c>
      <c r="AK16" s="41">
        <f t="shared" si="24"/>
        <v>32305.340000000015</v>
      </c>
      <c r="AN16">
        <v>1</v>
      </c>
    </row>
    <row r="17" spans="1:40" ht="21.75" customHeight="1">
      <c r="A17" s="139" t="s">
        <v>81</v>
      </c>
      <c r="B17" s="139"/>
      <c r="C17" s="49">
        <v>55059.79</v>
      </c>
      <c r="D17" s="49">
        <v>11423</v>
      </c>
      <c r="E17" s="49">
        <v>43636.79</v>
      </c>
      <c r="F17" s="50"/>
      <c r="G17" s="61">
        <v>228.46</v>
      </c>
      <c r="H17" s="51"/>
      <c r="I17" s="52"/>
      <c r="J17" s="50"/>
      <c r="K17" s="49">
        <v>55059.79</v>
      </c>
      <c r="L17" s="49">
        <v>11651.46</v>
      </c>
      <c r="M17" s="65">
        <v>43408.33</v>
      </c>
      <c r="N17" s="42">
        <f t="shared" si="3"/>
        <v>228.46</v>
      </c>
      <c r="O17" s="41">
        <f t="shared" si="4"/>
        <v>43179.87</v>
      </c>
      <c r="P17" s="42">
        <f t="shared" si="5"/>
        <v>228.46</v>
      </c>
      <c r="Q17" s="41">
        <f t="shared" si="6"/>
        <v>42951.41</v>
      </c>
      <c r="R17" s="42">
        <f t="shared" si="7"/>
        <v>228.46</v>
      </c>
      <c r="S17" s="41">
        <f t="shared" si="8"/>
        <v>42722.950000000004</v>
      </c>
      <c r="T17" s="42">
        <f t="shared" si="9"/>
        <v>228.46</v>
      </c>
      <c r="U17" s="41">
        <f t="shared" si="10"/>
        <v>42494.490000000005</v>
      </c>
      <c r="V17" s="42">
        <f t="shared" si="11"/>
        <v>228.46</v>
      </c>
      <c r="W17" s="41">
        <f t="shared" si="12"/>
        <v>42266.030000000006</v>
      </c>
      <c r="X17" s="42">
        <f t="shared" si="13"/>
        <v>228.46</v>
      </c>
      <c r="Y17" s="41">
        <f t="shared" si="14"/>
        <v>42037.57000000001</v>
      </c>
      <c r="Z17" s="42">
        <f t="shared" si="15"/>
        <v>228.46</v>
      </c>
      <c r="AA17" s="41">
        <f t="shared" si="16"/>
        <v>41809.11000000001</v>
      </c>
      <c r="AB17" s="42">
        <f t="shared" si="17"/>
        <v>228.46</v>
      </c>
      <c r="AC17" s="41">
        <f t="shared" si="18"/>
        <v>41580.65000000001</v>
      </c>
      <c r="AD17" s="42">
        <f t="shared" si="19"/>
        <v>228.46</v>
      </c>
      <c r="AE17" s="41">
        <f t="shared" si="20"/>
        <v>41352.19000000001</v>
      </c>
      <c r="AF17" s="42">
        <f t="shared" si="21"/>
        <v>228.46</v>
      </c>
      <c r="AG17" s="41">
        <f t="shared" si="22"/>
        <v>41123.73000000001</v>
      </c>
      <c r="AH17" s="42">
        <f t="shared" si="25"/>
        <v>228.46</v>
      </c>
      <c r="AI17" s="41">
        <f t="shared" si="23"/>
        <v>40895.27000000001</v>
      </c>
      <c r="AJ17" s="42">
        <f t="shared" si="26"/>
        <v>228.46</v>
      </c>
      <c r="AK17" s="41">
        <f t="shared" si="24"/>
        <v>40666.81000000001</v>
      </c>
      <c r="AN17">
        <v>1</v>
      </c>
    </row>
    <row r="18" spans="1:40" ht="22.5" customHeight="1">
      <c r="A18" s="139" t="s">
        <v>121</v>
      </c>
      <c r="B18" s="139"/>
      <c r="C18" s="49">
        <v>48809.74</v>
      </c>
      <c r="D18" s="49">
        <v>28711.5</v>
      </c>
      <c r="E18" s="49">
        <v>20098.24</v>
      </c>
      <c r="F18" s="50"/>
      <c r="G18" s="61">
        <v>574.23</v>
      </c>
      <c r="H18" s="51"/>
      <c r="I18" s="52"/>
      <c r="J18" s="50"/>
      <c r="K18" s="49">
        <v>48809.74</v>
      </c>
      <c r="L18" s="49">
        <v>29285.73</v>
      </c>
      <c r="M18" s="65">
        <v>19524.01</v>
      </c>
      <c r="N18" s="42">
        <f t="shared" si="3"/>
        <v>574.23</v>
      </c>
      <c r="O18" s="41">
        <f t="shared" si="4"/>
        <v>18949.78</v>
      </c>
      <c r="P18" s="42">
        <f t="shared" si="5"/>
        <v>574.23</v>
      </c>
      <c r="Q18" s="41">
        <f t="shared" si="6"/>
        <v>18375.55</v>
      </c>
      <c r="R18" s="42">
        <f t="shared" si="7"/>
        <v>574.23</v>
      </c>
      <c r="S18" s="41">
        <f t="shared" si="8"/>
        <v>17801.32</v>
      </c>
      <c r="T18" s="42">
        <f t="shared" si="9"/>
        <v>574.23</v>
      </c>
      <c r="U18" s="41">
        <f t="shared" si="10"/>
        <v>17227.09</v>
      </c>
      <c r="V18" s="42">
        <f t="shared" si="11"/>
        <v>574.23</v>
      </c>
      <c r="W18" s="41">
        <f t="shared" si="12"/>
        <v>16652.86</v>
      </c>
      <c r="X18" s="42">
        <f t="shared" si="13"/>
        <v>574.23</v>
      </c>
      <c r="Y18" s="41">
        <f t="shared" si="14"/>
        <v>16078.630000000001</v>
      </c>
      <c r="Z18" s="42">
        <f t="shared" si="15"/>
        <v>574.23</v>
      </c>
      <c r="AA18" s="41">
        <f t="shared" si="16"/>
        <v>15504.400000000001</v>
      </c>
      <c r="AB18" s="42">
        <f t="shared" si="17"/>
        <v>574.23</v>
      </c>
      <c r="AC18" s="41">
        <f t="shared" si="18"/>
        <v>14930.170000000002</v>
      </c>
      <c r="AD18" s="42">
        <f t="shared" si="19"/>
        <v>574.23</v>
      </c>
      <c r="AE18" s="41">
        <f t="shared" si="20"/>
        <v>14355.940000000002</v>
      </c>
      <c r="AF18" s="42">
        <f t="shared" si="21"/>
        <v>574.23</v>
      </c>
      <c r="AG18" s="41">
        <f t="shared" si="22"/>
        <v>13781.710000000003</v>
      </c>
      <c r="AH18" s="42">
        <f t="shared" si="25"/>
        <v>574.23</v>
      </c>
      <c r="AI18" s="41">
        <f t="shared" si="23"/>
        <v>13207.480000000003</v>
      </c>
      <c r="AJ18" s="42">
        <f t="shared" si="26"/>
        <v>574.23</v>
      </c>
      <c r="AK18" s="41">
        <f t="shared" si="24"/>
        <v>12633.250000000004</v>
      </c>
      <c r="AN18">
        <v>1</v>
      </c>
    </row>
    <row r="19" spans="1:40" ht="15">
      <c r="A19" s="139" t="s">
        <v>127</v>
      </c>
      <c r="B19" s="139"/>
      <c r="C19" s="49">
        <v>48809.74</v>
      </c>
      <c r="D19" s="49">
        <v>28711.5</v>
      </c>
      <c r="E19" s="49">
        <v>20098.24</v>
      </c>
      <c r="F19" s="50"/>
      <c r="G19" s="61">
        <v>574.23</v>
      </c>
      <c r="H19" s="51"/>
      <c r="I19" s="52"/>
      <c r="J19" s="50"/>
      <c r="K19" s="49">
        <v>48809.74</v>
      </c>
      <c r="L19" s="49">
        <v>29285.73</v>
      </c>
      <c r="M19" s="65">
        <v>19524.01</v>
      </c>
      <c r="N19" s="42">
        <f t="shared" si="3"/>
        <v>574.23</v>
      </c>
      <c r="O19" s="41">
        <f t="shared" si="4"/>
        <v>18949.78</v>
      </c>
      <c r="P19" s="42">
        <f t="shared" si="5"/>
        <v>574.23</v>
      </c>
      <c r="Q19" s="41">
        <f t="shared" si="6"/>
        <v>18375.55</v>
      </c>
      <c r="R19" s="42">
        <f t="shared" si="7"/>
        <v>574.23</v>
      </c>
      <c r="S19" s="41">
        <f t="shared" si="8"/>
        <v>17801.32</v>
      </c>
      <c r="T19" s="42">
        <f t="shared" si="9"/>
        <v>574.23</v>
      </c>
      <c r="U19" s="41">
        <f t="shared" si="10"/>
        <v>17227.09</v>
      </c>
      <c r="V19" s="42">
        <f t="shared" si="11"/>
        <v>574.23</v>
      </c>
      <c r="W19" s="41">
        <f t="shared" si="12"/>
        <v>16652.86</v>
      </c>
      <c r="X19" s="42">
        <f t="shared" si="13"/>
        <v>574.23</v>
      </c>
      <c r="Y19" s="41">
        <f t="shared" si="14"/>
        <v>16078.630000000001</v>
      </c>
      <c r="Z19" s="42">
        <f t="shared" si="15"/>
        <v>574.23</v>
      </c>
      <c r="AA19" s="41">
        <f t="shared" si="16"/>
        <v>15504.400000000001</v>
      </c>
      <c r="AB19" s="42">
        <f t="shared" si="17"/>
        <v>574.23</v>
      </c>
      <c r="AC19" s="41">
        <f t="shared" si="18"/>
        <v>14930.170000000002</v>
      </c>
      <c r="AD19" s="42">
        <f t="shared" si="19"/>
        <v>574.23</v>
      </c>
      <c r="AE19" s="41">
        <f t="shared" si="20"/>
        <v>14355.940000000002</v>
      </c>
      <c r="AF19" s="42">
        <f t="shared" si="21"/>
        <v>574.23</v>
      </c>
      <c r="AG19" s="41">
        <f t="shared" si="22"/>
        <v>13781.710000000003</v>
      </c>
      <c r="AH19" s="42">
        <f t="shared" si="25"/>
        <v>574.23</v>
      </c>
      <c r="AI19" s="41">
        <f t="shared" si="23"/>
        <v>13207.480000000003</v>
      </c>
      <c r="AJ19" s="42">
        <f t="shared" si="26"/>
        <v>574.23</v>
      </c>
      <c r="AK19" s="41">
        <f t="shared" si="24"/>
        <v>12633.250000000004</v>
      </c>
      <c r="AN19">
        <v>1</v>
      </c>
    </row>
    <row r="20" spans="1:40" ht="15">
      <c r="A20" s="139" t="s">
        <v>131</v>
      </c>
      <c r="B20" s="139"/>
      <c r="C20" s="49">
        <v>48809.74</v>
      </c>
      <c r="D20" s="49">
        <v>28711.5</v>
      </c>
      <c r="E20" s="49">
        <v>20098.24</v>
      </c>
      <c r="F20" s="50"/>
      <c r="G20" s="61">
        <v>574.23</v>
      </c>
      <c r="H20" s="51"/>
      <c r="I20" s="52"/>
      <c r="J20" s="50"/>
      <c r="K20" s="49">
        <v>48809.74</v>
      </c>
      <c r="L20" s="49">
        <v>29285.73</v>
      </c>
      <c r="M20" s="65">
        <v>19524.01</v>
      </c>
      <c r="N20" s="42">
        <f t="shared" si="3"/>
        <v>574.23</v>
      </c>
      <c r="O20" s="41">
        <f t="shared" si="4"/>
        <v>18949.78</v>
      </c>
      <c r="P20" s="42">
        <f t="shared" si="5"/>
        <v>574.23</v>
      </c>
      <c r="Q20" s="41">
        <f t="shared" si="6"/>
        <v>18375.55</v>
      </c>
      <c r="R20" s="42">
        <f t="shared" si="7"/>
        <v>574.23</v>
      </c>
      <c r="S20" s="41">
        <f t="shared" si="8"/>
        <v>17801.32</v>
      </c>
      <c r="T20" s="42">
        <f t="shared" si="9"/>
        <v>574.23</v>
      </c>
      <c r="U20" s="41">
        <f t="shared" si="10"/>
        <v>17227.09</v>
      </c>
      <c r="V20" s="42">
        <f t="shared" si="11"/>
        <v>574.23</v>
      </c>
      <c r="W20" s="41">
        <f t="shared" si="12"/>
        <v>16652.86</v>
      </c>
      <c r="X20" s="42">
        <f t="shared" si="13"/>
        <v>574.23</v>
      </c>
      <c r="Y20" s="41">
        <f t="shared" si="14"/>
        <v>16078.630000000001</v>
      </c>
      <c r="Z20" s="42">
        <f t="shared" si="15"/>
        <v>574.23</v>
      </c>
      <c r="AA20" s="41">
        <f t="shared" si="16"/>
        <v>15504.400000000001</v>
      </c>
      <c r="AB20" s="42">
        <f t="shared" si="17"/>
        <v>574.23</v>
      </c>
      <c r="AC20" s="41">
        <f t="shared" si="18"/>
        <v>14930.170000000002</v>
      </c>
      <c r="AD20" s="42">
        <f t="shared" si="19"/>
        <v>574.23</v>
      </c>
      <c r="AE20" s="41">
        <f t="shared" si="20"/>
        <v>14355.940000000002</v>
      </c>
      <c r="AF20" s="42">
        <f t="shared" si="21"/>
        <v>574.23</v>
      </c>
      <c r="AG20" s="41">
        <f t="shared" si="22"/>
        <v>13781.710000000003</v>
      </c>
      <c r="AH20" s="42">
        <f t="shared" si="25"/>
        <v>574.23</v>
      </c>
      <c r="AI20" s="41">
        <f t="shared" si="23"/>
        <v>13207.480000000003</v>
      </c>
      <c r="AJ20" s="42">
        <f t="shared" si="26"/>
        <v>574.23</v>
      </c>
      <c r="AK20" s="41">
        <f t="shared" si="24"/>
        <v>12633.250000000004</v>
      </c>
      <c r="AN20">
        <v>1</v>
      </c>
    </row>
    <row r="21" spans="1:40" ht="15">
      <c r="A21" s="139" t="s">
        <v>134</v>
      </c>
      <c r="B21" s="139"/>
      <c r="C21" s="49">
        <v>48809.74</v>
      </c>
      <c r="D21" s="49">
        <v>28711.5</v>
      </c>
      <c r="E21" s="49">
        <v>20098.24</v>
      </c>
      <c r="F21" s="50"/>
      <c r="G21" s="61">
        <v>574.23</v>
      </c>
      <c r="H21" s="51"/>
      <c r="I21" s="52"/>
      <c r="J21" s="50"/>
      <c r="K21" s="49">
        <v>48809.74</v>
      </c>
      <c r="L21" s="49">
        <v>29285.73</v>
      </c>
      <c r="M21" s="65">
        <v>19524.01</v>
      </c>
      <c r="N21" s="42">
        <f t="shared" si="3"/>
        <v>574.23</v>
      </c>
      <c r="O21" s="41">
        <f t="shared" si="4"/>
        <v>18949.78</v>
      </c>
      <c r="P21" s="42">
        <f t="shared" si="5"/>
        <v>574.23</v>
      </c>
      <c r="Q21" s="41">
        <f t="shared" si="6"/>
        <v>18375.55</v>
      </c>
      <c r="R21" s="42">
        <f t="shared" si="7"/>
        <v>574.23</v>
      </c>
      <c r="S21" s="41">
        <f t="shared" si="8"/>
        <v>17801.32</v>
      </c>
      <c r="T21" s="42">
        <f t="shared" si="9"/>
        <v>574.23</v>
      </c>
      <c r="U21" s="41">
        <f t="shared" si="10"/>
        <v>17227.09</v>
      </c>
      <c r="V21" s="42">
        <f t="shared" si="11"/>
        <v>574.23</v>
      </c>
      <c r="W21" s="41">
        <f t="shared" si="12"/>
        <v>16652.86</v>
      </c>
      <c r="X21" s="42">
        <f t="shared" si="13"/>
        <v>574.23</v>
      </c>
      <c r="Y21" s="41">
        <f t="shared" si="14"/>
        <v>16078.630000000001</v>
      </c>
      <c r="Z21" s="42">
        <f t="shared" si="15"/>
        <v>574.23</v>
      </c>
      <c r="AA21" s="41">
        <f t="shared" si="16"/>
        <v>15504.400000000001</v>
      </c>
      <c r="AB21" s="42">
        <f t="shared" si="17"/>
        <v>574.23</v>
      </c>
      <c r="AC21" s="41">
        <f t="shared" si="18"/>
        <v>14930.170000000002</v>
      </c>
      <c r="AD21" s="42">
        <f t="shared" si="19"/>
        <v>574.23</v>
      </c>
      <c r="AE21" s="41">
        <f t="shared" si="20"/>
        <v>14355.940000000002</v>
      </c>
      <c r="AF21" s="42">
        <f t="shared" si="21"/>
        <v>574.23</v>
      </c>
      <c r="AG21" s="41">
        <f t="shared" si="22"/>
        <v>13781.710000000003</v>
      </c>
      <c r="AH21" s="42">
        <f t="shared" si="25"/>
        <v>574.23</v>
      </c>
      <c r="AI21" s="41">
        <f t="shared" si="23"/>
        <v>13207.480000000003</v>
      </c>
      <c r="AJ21" s="42">
        <f t="shared" si="26"/>
        <v>574.23</v>
      </c>
      <c r="AK21" s="41">
        <f t="shared" si="24"/>
        <v>12633.250000000004</v>
      </c>
      <c r="AN21">
        <v>1</v>
      </c>
    </row>
    <row r="22" spans="1:40" ht="30.75" customHeight="1">
      <c r="A22" s="139" t="s">
        <v>139</v>
      </c>
      <c r="B22" s="139"/>
      <c r="C22" s="49">
        <v>68295.61</v>
      </c>
      <c r="D22" s="49">
        <v>40174</v>
      </c>
      <c r="E22" s="49">
        <v>28121.61</v>
      </c>
      <c r="F22" s="50"/>
      <c r="G22" s="61">
        <v>803.48</v>
      </c>
      <c r="H22" s="51"/>
      <c r="I22" s="52"/>
      <c r="J22" s="50"/>
      <c r="K22" s="49">
        <v>68295.61</v>
      </c>
      <c r="L22" s="49">
        <v>40977.48</v>
      </c>
      <c r="M22" s="65">
        <v>27318.13</v>
      </c>
      <c r="N22" s="42">
        <f t="shared" si="3"/>
        <v>803.48</v>
      </c>
      <c r="O22" s="41">
        <f t="shared" si="4"/>
        <v>26514.65</v>
      </c>
      <c r="P22" s="42">
        <f t="shared" si="5"/>
        <v>803.48</v>
      </c>
      <c r="Q22" s="41">
        <f t="shared" si="6"/>
        <v>25711.170000000002</v>
      </c>
      <c r="R22" s="42">
        <f t="shared" si="7"/>
        <v>803.48</v>
      </c>
      <c r="S22" s="41">
        <f t="shared" si="8"/>
        <v>24907.690000000002</v>
      </c>
      <c r="T22" s="42">
        <f t="shared" si="9"/>
        <v>803.48</v>
      </c>
      <c r="U22" s="41">
        <f t="shared" si="10"/>
        <v>24104.210000000003</v>
      </c>
      <c r="V22" s="42">
        <f t="shared" si="11"/>
        <v>803.48</v>
      </c>
      <c r="W22" s="41">
        <f t="shared" si="12"/>
        <v>23300.730000000003</v>
      </c>
      <c r="X22" s="42">
        <f t="shared" si="13"/>
        <v>803.48</v>
      </c>
      <c r="Y22" s="41">
        <f t="shared" si="14"/>
        <v>22497.250000000004</v>
      </c>
      <c r="Z22" s="42">
        <f t="shared" si="15"/>
        <v>803.48</v>
      </c>
      <c r="AA22" s="41">
        <f t="shared" si="16"/>
        <v>21693.770000000004</v>
      </c>
      <c r="AB22" s="42">
        <f t="shared" si="17"/>
        <v>803.48</v>
      </c>
      <c r="AC22" s="41">
        <f t="shared" si="18"/>
        <v>20890.290000000005</v>
      </c>
      <c r="AD22" s="42">
        <f t="shared" si="19"/>
        <v>803.48</v>
      </c>
      <c r="AE22" s="41">
        <f t="shared" si="20"/>
        <v>20086.810000000005</v>
      </c>
      <c r="AF22" s="42">
        <f t="shared" si="21"/>
        <v>803.48</v>
      </c>
      <c r="AG22" s="41">
        <f t="shared" si="22"/>
        <v>19283.330000000005</v>
      </c>
      <c r="AH22" s="42">
        <f t="shared" si="25"/>
        <v>803.48</v>
      </c>
      <c r="AI22" s="41">
        <f t="shared" si="23"/>
        <v>18479.850000000006</v>
      </c>
      <c r="AJ22" s="42">
        <f t="shared" si="26"/>
        <v>803.48</v>
      </c>
      <c r="AK22" s="41">
        <f t="shared" si="24"/>
        <v>17676.370000000006</v>
      </c>
      <c r="AN22">
        <v>1</v>
      </c>
    </row>
    <row r="23" spans="1:37" ht="24.75" customHeight="1">
      <c r="A23" s="144" t="s">
        <v>361</v>
      </c>
      <c r="B23" s="144"/>
      <c r="C23" s="57">
        <v>313626260.95</v>
      </c>
      <c r="D23" s="57">
        <v>98450614.6</v>
      </c>
      <c r="E23" s="57">
        <v>215175646.35</v>
      </c>
      <c r="F23" s="58"/>
      <c r="G23" s="57">
        <v>1833723.1</v>
      </c>
      <c r="H23" s="59"/>
      <c r="I23" s="60"/>
      <c r="J23" s="58"/>
      <c r="K23" s="57">
        <f>SUM(K24:K56)</f>
        <v>313626260.95</v>
      </c>
      <c r="L23" s="57">
        <f>SUM(L24:L56)</f>
        <v>100284337.69999997</v>
      </c>
      <c r="M23" s="57">
        <f>SUM(M24:M56)</f>
        <v>213341923.25000003</v>
      </c>
      <c r="N23" s="66">
        <f>SUM(N24:N56)</f>
        <v>1833723.0999999999</v>
      </c>
      <c r="O23" s="66">
        <f t="shared" si="4"/>
        <v>211508200.15000004</v>
      </c>
      <c r="P23" s="66">
        <f t="shared" si="5"/>
        <v>1833723.0999999999</v>
      </c>
      <c r="Q23" s="66">
        <f t="shared" si="6"/>
        <v>209674477.05000004</v>
      </c>
      <c r="R23" s="66">
        <f t="shared" si="7"/>
        <v>1833723.0999999999</v>
      </c>
      <c r="S23" s="66">
        <f t="shared" si="8"/>
        <v>207840753.95000005</v>
      </c>
      <c r="T23" s="66">
        <f t="shared" si="9"/>
        <v>1833723.0999999999</v>
      </c>
      <c r="U23" s="66">
        <f t="shared" si="10"/>
        <v>206007030.85000005</v>
      </c>
      <c r="V23" s="66">
        <f t="shared" si="11"/>
        <v>1833723.0999999999</v>
      </c>
      <c r="W23" s="66">
        <f t="shared" si="12"/>
        <v>204173307.75000006</v>
      </c>
      <c r="X23" s="66">
        <f t="shared" si="13"/>
        <v>1833723.0999999999</v>
      </c>
      <c r="Y23" s="66">
        <f t="shared" si="14"/>
        <v>202339584.65000007</v>
      </c>
      <c r="Z23" s="66">
        <f t="shared" si="15"/>
        <v>1833723.0999999999</v>
      </c>
      <c r="AA23" s="66">
        <f t="shared" si="16"/>
        <v>200505861.55000007</v>
      </c>
      <c r="AB23" s="66">
        <f t="shared" si="17"/>
        <v>1833723.0999999999</v>
      </c>
      <c r="AC23" s="66">
        <f t="shared" si="18"/>
        <v>198672138.45000008</v>
      </c>
      <c r="AD23" s="66">
        <f t="shared" si="19"/>
        <v>1833723.0999999999</v>
      </c>
      <c r="AE23" s="66">
        <f t="shared" si="20"/>
        <v>196838415.35000008</v>
      </c>
      <c r="AF23" s="66">
        <f t="shared" si="21"/>
        <v>1833723.0999999999</v>
      </c>
      <c r="AG23" s="66">
        <f t="shared" si="22"/>
        <v>195004692.2500001</v>
      </c>
      <c r="AH23" s="66">
        <f t="shared" si="25"/>
        <v>1833723.0999999999</v>
      </c>
      <c r="AI23" s="66">
        <f t="shared" si="23"/>
        <v>193170969.1500001</v>
      </c>
      <c r="AJ23" s="66">
        <f t="shared" si="26"/>
        <v>1833723.0999999999</v>
      </c>
      <c r="AK23" s="66">
        <f t="shared" si="24"/>
        <v>191337246.0500001</v>
      </c>
    </row>
    <row r="24" spans="1:40" ht="15">
      <c r="A24" s="139" t="s">
        <v>100</v>
      </c>
      <c r="B24" s="139"/>
      <c r="C24" s="49">
        <v>1775083.2</v>
      </c>
      <c r="D24" s="49">
        <v>1044166.5</v>
      </c>
      <c r="E24" s="49">
        <v>730916.7</v>
      </c>
      <c r="F24" s="50"/>
      <c r="G24" s="49">
        <v>20883.33</v>
      </c>
      <c r="H24" s="51"/>
      <c r="I24" s="52"/>
      <c r="J24" s="50"/>
      <c r="K24" s="49">
        <v>1775083.2</v>
      </c>
      <c r="L24" s="49">
        <v>1065049.83</v>
      </c>
      <c r="M24" s="65">
        <v>710033.37</v>
      </c>
      <c r="N24" s="42">
        <f>G24</f>
        <v>20883.33</v>
      </c>
      <c r="O24" s="41">
        <f>M24-N24</f>
        <v>689150.04</v>
      </c>
      <c r="P24" s="42">
        <f>N24</f>
        <v>20883.33</v>
      </c>
      <c r="Q24" s="43">
        <f t="shared" si="6"/>
        <v>668266.7100000001</v>
      </c>
      <c r="R24" s="75">
        <f t="shared" si="7"/>
        <v>20883.33</v>
      </c>
      <c r="S24" s="43">
        <f t="shared" si="8"/>
        <v>647383.3800000001</v>
      </c>
      <c r="T24" s="75">
        <f t="shared" si="9"/>
        <v>20883.33</v>
      </c>
      <c r="U24" s="43">
        <f t="shared" si="10"/>
        <v>626500.0500000002</v>
      </c>
      <c r="V24" s="75">
        <f t="shared" si="11"/>
        <v>20883.33</v>
      </c>
      <c r="W24" s="43">
        <f t="shared" si="12"/>
        <v>605616.7200000002</v>
      </c>
      <c r="X24" s="75">
        <f t="shared" si="13"/>
        <v>20883.33</v>
      </c>
      <c r="Y24" s="43">
        <f t="shared" si="14"/>
        <v>584733.3900000002</v>
      </c>
      <c r="Z24" s="75">
        <f t="shared" si="15"/>
        <v>20883.33</v>
      </c>
      <c r="AA24" s="43">
        <f t="shared" si="16"/>
        <v>563850.0600000003</v>
      </c>
      <c r="AB24" s="75">
        <f t="shared" si="17"/>
        <v>20883.33</v>
      </c>
      <c r="AC24" s="43">
        <f t="shared" si="18"/>
        <v>542966.7300000003</v>
      </c>
      <c r="AD24" s="75">
        <f t="shared" si="19"/>
        <v>20883.33</v>
      </c>
      <c r="AE24" s="43">
        <f t="shared" si="20"/>
        <v>522083.4000000003</v>
      </c>
      <c r="AF24" s="75">
        <f t="shared" si="21"/>
        <v>20883.33</v>
      </c>
      <c r="AG24" s="43">
        <f t="shared" si="22"/>
        <v>501200.0700000003</v>
      </c>
      <c r="AH24" s="75">
        <f t="shared" si="25"/>
        <v>20883.33</v>
      </c>
      <c r="AI24" s="43">
        <f t="shared" si="23"/>
        <v>480316.7400000003</v>
      </c>
      <c r="AJ24" s="75">
        <f t="shared" si="26"/>
        <v>20883.33</v>
      </c>
      <c r="AK24" s="43">
        <f t="shared" si="24"/>
        <v>459433.41000000027</v>
      </c>
      <c r="AN24">
        <v>1</v>
      </c>
    </row>
    <row r="25" spans="1:40" ht="15">
      <c r="A25" s="139" t="s">
        <v>112</v>
      </c>
      <c r="B25" s="139"/>
      <c r="C25" s="49">
        <v>348093.79</v>
      </c>
      <c r="D25" s="49">
        <v>204761</v>
      </c>
      <c r="E25" s="49">
        <v>143332.79</v>
      </c>
      <c r="F25" s="50"/>
      <c r="G25" s="49">
        <v>4095.22</v>
      </c>
      <c r="H25" s="51"/>
      <c r="I25" s="52"/>
      <c r="J25" s="50"/>
      <c r="K25" s="49">
        <v>348093.79</v>
      </c>
      <c r="L25" s="49">
        <v>208856.22</v>
      </c>
      <c r="M25" s="65">
        <v>139237.57</v>
      </c>
      <c r="N25" s="42">
        <f aca="true" t="shared" si="27" ref="N25:N56">G25</f>
        <v>4095.22</v>
      </c>
      <c r="O25" s="41">
        <f aca="true" t="shared" si="28" ref="O25:O56">M25-N25</f>
        <v>135142.35</v>
      </c>
      <c r="P25" s="42">
        <f aca="true" t="shared" si="29" ref="P25:P56">N25</f>
        <v>4095.22</v>
      </c>
      <c r="Q25" s="43">
        <f t="shared" si="6"/>
        <v>131047.13</v>
      </c>
      <c r="R25" s="75">
        <f t="shared" si="7"/>
        <v>4095.22</v>
      </c>
      <c r="S25" s="43">
        <f t="shared" si="8"/>
        <v>126951.91</v>
      </c>
      <c r="T25" s="75">
        <f t="shared" si="9"/>
        <v>4095.22</v>
      </c>
      <c r="U25" s="43">
        <f t="shared" si="10"/>
        <v>122856.69</v>
      </c>
      <c r="V25" s="75">
        <f t="shared" si="11"/>
        <v>4095.22</v>
      </c>
      <c r="W25" s="43">
        <f t="shared" si="12"/>
        <v>118761.47</v>
      </c>
      <c r="X25" s="75">
        <f t="shared" si="13"/>
        <v>4095.22</v>
      </c>
      <c r="Y25" s="43">
        <f t="shared" si="14"/>
        <v>114666.25</v>
      </c>
      <c r="Z25" s="75">
        <f t="shared" si="15"/>
        <v>4095.22</v>
      </c>
      <c r="AA25" s="43">
        <f t="shared" si="16"/>
        <v>110571.03</v>
      </c>
      <c r="AB25" s="75">
        <f t="shared" si="17"/>
        <v>4095.22</v>
      </c>
      <c r="AC25" s="43">
        <f t="shared" si="18"/>
        <v>106475.81</v>
      </c>
      <c r="AD25" s="75">
        <f t="shared" si="19"/>
        <v>4095.22</v>
      </c>
      <c r="AE25" s="43">
        <f t="shared" si="20"/>
        <v>102380.59</v>
      </c>
      <c r="AF25" s="75">
        <f t="shared" si="21"/>
        <v>4095.22</v>
      </c>
      <c r="AG25" s="43">
        <f t="shared" si="22"/>
        <v>98285.37</v>
      </c>
      <c r="AH25" s="75">
        <f t="shared" si="25"/>
        <v>4095.22</v>
      </c>
      <c r="AI25" s="43">
        <f t="shared" si="23"/>
        <v>94190.15</v>
      </c>
      <c r="AJ25" s="75">
        <f t="shared" si="26"/>
        <v>4095.22</v>
      </c>
      <c r="AK25" s="43">
        <f t="shared" si="24"/>
        <v>90094.93</v>
      </c>
      <c r="AN25">
        <v>1</v>
      </c>
    </row>
    <row r="26" spans="1:40" ht="15">
      <c r="A26" s="139" t="s">
        <v>117</v>
      </c>
      <c r="B26" s="139"/>
      <c r="C26" s="49">
        <v>2145765.56</v>
      </c>
      <c r="D26" s="49">
        <v>1262215</v>
      </c>
      <c r="E26" s="49">
        <v>883550.56</v>
      </c>
      <c r="F26" s="50"/>
      <c r="G26" s="49">
        <v>25244.3</v>
      </c>
      <c r="H26" s="51"/>
      <c r="I26" s="52"/>
      <c r="J26" s="50"/>
      <c r="K26" s="49">
        <v>2145765.56</v>
      </c>
      <c r="L26" s="49">
        <v>1287459.3</v>
      </c>
      <c r="M26" s="65">
        <v>858306.26</v>
      </c>
      <c r="N26" s="42">
        <f t="shared" si="27"/>
        <v>25244.3</v>
      </c>
      <c r="O26" s="41">
        <f t="shared" si="28"/>
        <v>833061.96</v>
      </c>
      <c r="P26" s="42">
        <f t="shared" si="29"/>
        <v>25244.3</v>
      </c>
      <c r="Q26" s="43">
        <f t="shared" si="6"/>
        <v>807817.6599999999</v>
      </c>
      <c r="R26" s="75">
        <f t="shared" si="7"/>
        <v>25244.3</v>
      </c>
      <c r="S26" s="43">
        <f t="shared" si="8"/>
        <v>782573.3599999999</v>
      </c>
      <c r="T26" s="75">
        <f t="shared" si="9"/>
        <v>25244.3</v>
      </c>
      <c r="U26" s="43">
        <f t="shared" si="10"/>
        <v>757329.0599999998</v>
      </c>
      <c r="V26" s="75">
        <f t="shared" si="11"/>
        <v>25244.3</v>
      </c>
      <c r="W26" s="43">
        <f t="shared" si="12"/>
        <v>732084.7599999998</v>
      </c>
      <c r="X26" s="75">
        <f t="shared" si="13"/>
        <v>25244.3</v>
      </c>
      <c r="Y26" s="43">
        <f t="shared" si="14"/>
        <v>706840.4599999997</v>
      </c>
      <c r="Z26" s="75">
        <f t="shared" si="15"/>
        <v>25244.3</v>
      </c>
      <c r="AA26" s="43">
        <f t="shared" si="16"/>
        <v>681596.1599999997</v>
      </c>
      <c r="AB26" s="75">
        <f t="shared" si="17"/>
        <v>25244.3</v>
      </c>
      <c r="AC26" s="43">
        <f t="shared" si="18"/>
        <v>656351.8599999996</v>
      </c>
      <c r="AD26" s="75">
        <f t="shared" si="19"/>
        <v>25244.3</v>
      </c>
      <c r="AE26" s="43">
        <f t="shared" si="20"/>
        <v>631107.5599999996</v>
      </c>
      <c r="AF26" s="75">
        <f t="shared" si="21"/>
        <v>25244.3</v>
      </c>
      <c r="AG26" s="43">
        <f t="shared" si="22"/>
        <v>605863.2599999995</v>
      </c>
      <c r="AH26" s="75">
        <f t="shared" si="25"/>
        <v>25244.3</v>
      </c>
      <c r="AI26" s="43">
        <f t="shared" si="23"/>
        <v>580618.9599999995</v>
      </c>
      <c r="AJ26" s="75">
        <f t="shared" si="26"/>
        <v>25244.3</v>
      </c>
      <c r="AK26" s="43">
        <f t="shared" si="24"/>
        <v>555374.6599999995</v>
      </c>
      <c r="AN26">
        <v>1</v>
      </c>
    </row>
    <row r="27" spans="1:40" ht="15">
      <c r="A27" s="139" t="s">
        <v>106</v>
      </c>
      <c r="B27" s="139"/>
      <c r="C27" s="49">
        <v>2117071</v>
      </c>
      <c r="D27" s="49">
        <v>584826</v>
      </c>
      <c r="E27" s="49">
        <v>1532245</v>
      </c>
      <c r="F27" s="50"/>
      <c r="G27" s="49">
        <v>11696.52</v>
      </c>
      <c r="H27" s="51"/>
      <c r="I27" s="52"/>
      <c r="J27" s="50"/>
      <c r="K27" s="49">
        <v>2117071</v>
      </c>
      <c r="L27" s="49">
        <v>596522.52</v>
      </c>
      <c r="M27" s="65">
        <v>1520548.48</v>
      </c>
      <c r="N27" s="42">
        <f t="shared" si="27"/>
        <v>11696.52</v>
      </c>
      <c r="O27" s="41">
        <f t="shared" si="28"/>
        <v>1508851.96</v>
      </c>
      <c r="P27" s="42">
        <f t="shared" si="29"/>
        <v>11696.52</v>
      </c>
      <c r="Q27" s="43">
        <f t="shared" si="6"/>
        <v>1497155.44</v>
      </c>
      <c r="R27" s="75">
        <f t="shared" si="7"/>
        <v>11696.52</v>
      </c>
      <c r="S27" s="43">
        <f t="shared" si="8"/>
        <v>1485458.92</v>
      </c>
      <c r="T27" s="75">
        <f t="shared" si="9"/>
        <v>11696.52</v>
      </c>
      <c r="U27" s="43">
        <f t="shared" si="10"/>
        <v>1473762.4</v>
      </c>
      <c r="V27" s="75">
        <f t="shared" si="11"/>
        <v>11696.52</v>
      </c>
      <c r="W27" s="43">
        <f t="shared" si="12"/>
        <v>1462065.88</v>
      </c>
      <c r="X27" s="75">
        <f t="shared" si="13"/>
        <v>11696.52</v>
      </c>
      <c r="Y27" s="43">
        <f t="shared" si="14"/>
        <v>1450369.3599999999</v>
      </c>
      <c r="Z27" s="75">
        <f t="shared" si="15"/>
        <v>11696.52</v>
      </c>
      <c r="AA27" s="43">
        <f t="shared" si="16"/>
        <v>1438672.8399999999</v>
      </c>
      <c r="AB27" s="75">
        <f t="shared" si="17"/>
        <v>11696.52</v>
      </c>
      <c r="AC27" s="43">
        <f t="shared" si="18"/>
        <v>1426976.3199999998</v>
      </c>
      <c r="AD27" s="75">
        <f t="shared" si="19"/>
        <v>11696.52</v>
      </c>
      <c r="AE27" s="43">
        <f t="shared" si="20"/>
        <v>1415279.7999999998</v>
      </c>
      <c r="AF27" s="75">
        <f t="shared" si="21"/>
        <v>11696.52</v>
      </c>
      <c r="AG27" s="43">
        <f t="shared" si="22"/>
        <v>1403583.2799999998</v>
      </c>
      <c r="AH27" s="75">
        <f t="shared" si="25"/>
        <v>11696.52</v>
      </c>
      <c r="AI27" s="43">
        <f t="shared" si="23"/>
        <v>1391886.7599999998</v>
      </c>
      <c r="AJ27" s="75">
        <f t="shared" si="26"/>
        <v>11696.52</v>
      </c>
      <c r="AK27" s="43">
        <f t="shared" si="24"/>
        <v>1380190.2399999998</v>
      </c>
      <c r="AN27">
        <v>1</v>
      </c>
    </row>
    <row r="28" spans="1:40" ht="15">
      <c r="A28" s="139" t="s">
        <v>118</v>
      </c>
      <c r="B28" s="139"/>
      <c r="C28" s="49">
        <v>3691548.19</v>
      </c>
      <c r="D28" s="49">
        <v>3691548.19</v>
      </c>
      <c r="E28" s="50"/>
      <c r="F28" s="50"/>
      <c r="G28" s="50"/>
      <c r="H28" s="51"/>
      <c r="I28" s="52"/>
      <c r="J28" s="50"/>
      <c r="K28" s="49">
        <v>3691548.19</v>
      </c>
      <c r="L28" s="49">
        <v>3691548.19</v>
      </c>
      <c r="M28" s="51"/>
      <c r="N28" s="42">
        <f t="shared" si="27"/>
        <v>0</v>
      </c>
      <c r="O28" s="41">
        <f t="shared" si="28"/>
        <v>0</v>
      </c>
      <c r="P28" s="42">
        <f t="shared" si="29"/>
        <v>0</v>
      </c>
      <c r="Q28" s="43">
        <f t="shared" si="6"/>
        <v>0</v>
      </c>
      <c r="R28" s="75">
        <f t="shared" si="7"/>
        <v>0</v>
      </c>
      <c r="S28" s="43">
        <f t="shared" si="8"/>
        <v>0</v>
      </c>
      <c r="T28" s="75">
        <f t="shared" si="9"/>
        <v>0</v>
      </c>
      <c r="U28" s="43">
        <f t="shared" si="10"/>
        <v>0</v>
      </c>
      <c r="V28" s="75">
        <f t="shared" si="11"/>
        <v>0</v>
      </c>
      <c r="W28" s="43">
        <f t="shared" si="12"/>
        <v>0</v>
      </c>
      <c r="X28" s="75">
        <f t="shared" si="13"/>
        <v>0</v>
      </c>
      <c r="Y28" s="43">
        <f t="shared" si="14"/>
        <v>0</v>
      </c>
      <c r="Z28" s="75">
        <f t="shared" si="15"/>
        <v>0</v>
      </c>
      <c r="AA28" s="43">
        <f t="shared" si="16"/>
        <v>0</v>
      </c>
      <c r="AB28" s="75">
        <f t="shared" si="17"/>
        <v>0</v>
      </c>
      <c r="AC28" s="43">
        <f t="shared" si="18"/>
        <v>0</v>
      </c>
      <c r="AD28" s="75">
        <f t="shared" si="19"/>
        <v>0</v>
      </c>
      <c r="AE28" s="43">
        <f t="shared" si="20"/>
        <v>0</v>
      </c>
      <c r="AF28" s="75">
        <f t="shared" si="21"/>
        <v>0</v>
      </c>
      <c r="AG28" s="43">
        <f t="shared" si="22"/>
        <v>0</v>
      </c>
      <c r="AH28" s="75">
        <f t="shared" si="25"/>
        <v>0</v>
      </c>
      <c r="AI28" s="43">
        <f t="shared" si="23"/>
        <v>0</v>
      </c>
      <c r="AJ28" s="75">
        <f t="shared" si="26"/>
        <v>0</v>
      </c>
      <c r="AK28" s="43">
        <f t="shared" si="24"/>
        <v>0</v>
      </c>
      <c r="AN28">
        <v>1</v>
      </c>
    </row>
    <row r="29" spans="1:40" ht="15">
      <c r="A29" s="139" t="s">
        <v>125</v>
      </c>
      <c r="B29" s="139"/>
      <c r="C29" s="49">
        <v>343914.32</v>
      </c>
      <c r="D29" s="49">
        <v>343914.32</v>
      </c>
      <c r="E29" s="50"/>
      <c r="F29" s="50"/>
      <c r="G29" s="50"/>
      <c r="H29" s="51"/>
      <c r="I29" s="52"/>
      <c r="J29" s="50"/>
      <c r="K29" s="49">
        <v>343914.32</v>
      </c>
      <c r="L29" s="49">
        <v>343914.32</v>
      </c>
      <c r="M29" s="51"/>
      <c r="N29" s="42">
        <f t="shared" si="27"/>
        <v>0</v>
      </c>
      <c r="O29" s="41">
        <f t="shared" si="28"/>
        <v>0</v>
      </c>
      <c r="P29" s="42">
        <f t="shared" si="29"/>
        <v>0</v>
      </c>
      <c r="Q29" s="43">
        <f t="shared" si="6"/>
        <v>0</v>
      </c>
      <c r="R29" s="75">
        <f t="shared" si="7"/>
        <v>0</v>
      </c>
      <c r="S29" s="43">
        <f t="shared" si="8"/>
        <v>0</v>
      </c>
      <c r="T29" s="75">
        <f t="shared" si="9"/>
        <v>0</v>
      </c>
      <c r="U29" s="43">
        <f t="shared" si="10"/>
        <v>0</v>
      </c>
      <c r="V29" s="75">
        <f t="shared" si="11"/>
        <v>0</v>
      </c>
      <c r="W29" s="43">
        <f t="shared" si="12"/>
        <v>0</v>
      </c>
      <c r="X29" s="75">
        <f t="shared" si="13"/>
        <v>0</v>
      </c>
      <c r="Y29" s="43">
        <f t="shared" si="14"/>
        <v>0</v>
      </c>
      <c r="Z29" s="75">
        <f t="shared" si="15"/>
        <v>0</v>
      </c>
      <c r="AA29" s="43">
        <f t="shared" si="16"/>
        <v>0</v>
      </c>
      <c r="AB29" s="75">
        <f t="shared" si="17"/>
        <v>0</v>
      </c>
      <c r="AC29" s="43">
        <f t="shared" si="18"/>
        <v>0</v>
      </c>
      <c r="AD29" s="75">
        <f t="shared" si="19"/>
        <v>0</v>
      </c>
      <c r="AE29" s="43">
        <f t="shared" si="20"/>
        <v>0</v>
      </c>
      <c r="AF29" s="75">
        <f t="shared" si="21"/>
        <v>0</v>
      </c>
      <c r="AG29" s="43">
        <f t="shared" si="22"/>
        <v>0</v>
      </c>
      <c r="AH29" s="75">
        <f t="shared" si="25"/>
        <v>0</v>
      </c>
      <c r="AI29" s="43">
        <f t="shared" si="23"/>
        <v>0</v>
      </c>
      <c r="AJ29" s="75">
        <f t="shared" si="26"/>
        <v>0</v>
      </c>
      <c r="AK29" s="43">
        <f t="shared" si="24"/>
        <v>0</v>
      </c>
      <c r="AN29">
        <v>1</v>
      </c>
    </row>
    <row r="30" spans="1:40" ht="15">
      <c r="A30" s="139" t="s">
        <v>130</v>
      </c>
      <c r="B30" s="139"/>
      <c r="C30" s="49">
        <v>2117071</v>
      </c>
      <c r="D30" s="49">
        <v>584826</v>
      </c>
      <c r="E30" s="49">
        <v>1532245</v>
      </c>
      <c r="F30" s="50"/>
      <c r="G30" s="49">
        <v>11696.52</v>
      </c>
      <c r="H30" s="51"/>
      <c r="I30" s="52"/>
      <c r="J30" s="50"/>
      <c r="K30" s="49">
        <v>2117071</v>
      </c>
      <c r="L30" s="49">
        <v>596522.52</v>
      </c>
      <c r="M30" s="65">
        <v>1520548.48</v>
      </c>
      <c r="N30" s="42">
        <f t="shared" si="27"/>
        <v>11696.52</v>
      </c>
      <c r="O30" s="41">
        <f t="shared" si="28"/>
        <v>1508851.96</v>
      </c>
      <c r="P30" s="42">
        <f t="shared" si="29"/>
        <v>11696.52</v>
      </c>
      <c r="Q30" s="43">
        <f t="shared" si="6"/>
        <v>1497155.44</v>
      </c>
      <c r="R30" s="75">
        <f t="shared" si="7"/>
        <v>11696.52</v>
      </c>
      <c r="S30" s="43">
        <f t="shared" si="8"/>
        <v>1485458.92</v>
      </c>
      <c r="T30" s="75">
        <f t="shared" si="9"/>
        <v>11696.52</v>
      </c>
      <c r="U30" s="43">
        <f t="shared" si="10"/>
        <v>1473762.4</v>
      </c>
      <c r="V30" s="75">
        <f t="shared" si="11"/>
        <v>11696.52</v>
      </c>
      <c r="W30" s="43">
        <f t="shared" si="12"/>
        <v>1462065.88</v>
      </c>
      <c r="X30" s="75">
        <f t="shared" si="13"/>
        <v>11696.52</v>
      </c>
      <c r="Y30" s="43">
        <f t="shared" si="14"/>
        <v>1450369.3599999999</v>
      </c>
      <c r="Z30" s="75">
        <f t="shared" si="15"/>
        <v>11696.52</v>
      </c>
      <c r="AA30" s="43">
        <f t="shared" si="16"/>
        <v>1438672.8399999999</v>
      </c>
      <c r="AB30" s="75">
        <f t="shared" si="17"/>
        <v>11696.52</v>
      </c>
      <c r="AC30" s="43">
        <f t="shared" si="18"/>
        <v>1426976.3199999998</v>
      </c>
      <c r="AD30" s="75">
        <f t="shared" si="19"/>
        <v>11696.52</v>
      </c>
      <c r="AE30" s="43">
        <f t="shared" si="20"/>
        <v>1415279.7999999998</v>
      </c>
      <c r="AF30" s="75">
        <f t="shared" si="21"/>
        <v>11696.52</v>
      </c>
      <c r="AG30" s="43">
        <f t="shared" si="22"/>
        <v>1403583.2799999998</v>
      </c>
      <c r="AH30" s="75">
        <f t="shared" si="25"/>
        <v>11696.52</v>
      </c>
      <c r="AI30" s="43">
        <f t="shared" si="23"/>
        <v>1391886.7599999998</v>
      </c>
      <c r="AJ30" s="75">
        <f t="shared" si="26"/>
        <v>11696.52</v>
      </c>
      <c r="AK30" s="43">
        <f t="shared" si="24"/>
        <v>1380190.2399999998</v>
      </c>
      <c r="AN30">
        <v>1</v>
      </c>
    </row>
    <row r="31" spans="1:40" ht="15">
      <c r="A31" s="139" t="s">
        <v>133</v>
      </c>
      <c r="B31" s="139"/>
      <c r="C31" s="49">
        <v>253273.31</v>
      </c>
      <c r="D31" s="49">
        <v>253273.31</v>
      </c>
      <c r="E31" s="50"/>
      <c r="F31" s="50"/>
      <c r="G31" s="50"/>
      <c r="H31" s="51"/>
      <c r="I31" s="52"/>
      <c r="J31" s="50"/>
      <c r="K31" s="49">
        <v>253273.31</v>
      </c>
      <c r="L31" s="49">
        <v>253273.31</v>
      </c>
      <c r="M31" s="51"/>
      <c r="N31" s="42">
        <f t="shared" si="27"/>
        <v>0</v>
      </c>
      <c r="O31" s="41">
        <f t="shared" si="28"/>
        <v>0</v>
      </c>
      <c r="P31" s="42">
        <f t="shared" si="29"/>
        <v>0</v>
      </c>
      <c r="Q31" s="43">
        <f t="shared" si="6"/>
        <v>0</v>
      </c>
      <c r="R31" s="75">
        <f t="shared" si="7"/>
        <v>0</v>
      </c>
      <c r="S31" s="43">
        <f t="shared" si="8"/>
        <v>0</v>
      </c>
      <c r="T31" s="75">
        <f t="shared" si="9"/>
        <v>0</v>
      </c>
      <c r="U31" s="43">
        <f t="shared" si="10"/>
        <v>0</v>
      </c>
      <c r="V31" s="75">
        <f t="shared" si="11"/>
        <v>0</v>
      </c>
      <c r="W31" s="43">
        <f t="shared" si="12"/>
        <v>0</v>
      </c>
      <c r="X31" s="75">
        <f t="shared" si="13"/>
        <v>0</v>
      </c>
      <c r="Y31" s="43">
        <f t="shared" si="14"/>
        <v>0</v>
      </c>
      <c r="Z31" s="75">
        <f t="shared" si="15"/>
        <v>0</v>
      </c>
      <c r="AA31" s="43">
        <f t="shared" si="16"/>
        <v>0</v>
      </c>
      <c r="AB31" s="75">
        <f t="shared" si="17"/>
        <v>0</v>
      </c>
      <c r="AC31" s="43">
        <f t="shared" si="18"/>
        <v>0</v>
      </c>
      <c r="AD31" s="75">
        <f t="shared" si="19"/>
        <v>0</v>
      </c>
      <c r="AE31" s="43">
        <f t="shared" si="20"/>
        <v>0</v>
      </c>
      <c r="AF31" s="75">
        <f t="shared" si="21"/>
        <v>0</v>
      </c>
      <c r="AG31" s="43">
        <f t="shared" si="22"/>
        <v>0</v>
      </c>
      <c r="AH31" s="75">
        <f t="shared" si="25"/>
        <v>0</v>
      </c>
      <c r="AI31" s="43">
        <f t="shared" si="23"/>
        <v>0</v>
      </c>
      <c r="AJ31" s="75">
        <f t="shared" si="26"/>
        <v>0</v>
      </c>
      <c r="AK31" s="43">
        <f t="shared" si="24"/>
        <v>0</v>
      </c>
      <c r="AN31">
        <v>1</v>
      </c>
    </row>
    <row r="32" spans="1:40" ht="15">
      <c r="A32" s="139" t="s">
        <v>138</v>
      </c>
      <c r="B32" s="139"/>
      <c r="C32" s="49">
        <v>249350.31</v>
      </c>
      <c r="D32" s="49">
        <v>249350.31</v>
      </c>
      <c r="E32" s="50"/>
      <c r="F32" s="50"/>
      <c r="G32" s="50"/>
      <c r="H32" s="51"/>
      <c r="I32" s="52"/>
      <c r="J32" s="50"/>
      <c r="K32" s="49">
        <v>249350.31</v>
      </c>
      <c r="L32" s="49">
        <v>249350.31</v>
      </c>
      <c r="M32" s="51"/>
      <c r="N32" s="42">
        <f t="shared" si="27"/>
        <v>0</v>
      </c>
      <c r="O32" s="41">
        <f t="shared" si="28"/>
        <v>0</v>
      </c>
      <c r="P32" s="42">
        <f t="shared" si="29"/>
        <v>0</v>
      </c>
      <c r="Q32" s="43">
        <f t="shared" si="6"/>
        <v>0</v>
      </c>
      <c r="R32" s="75">
        <f t="shared" si="7"/>
        <v>0</v>
      </c>
      <c r="S32" s="43">
        <f t="shared" si="8"/>
        <v>0</v>
      </c>
      <c r="T32" s="75">
        <f t="shared" si="9"/>
        <v>0</v>
      </c>
      <c r="U32" s="43">
        <f t="shared" si="10"/>
        <v>0</v>
      </c>
      <c r="V32" s="75">
        <f t="shared" si="11"/>
        <v>0</v>
      </c>
      <c r="W32" s="43">
        <f t="shared" si="12"/>
        <v>0</v>
      </c>
      <c r="X32" s="75">
        <f t="shared" si="13"/>
        <v>0</v>
      </c>
      <c r="Y32" s="43">
        <f t="shared" si="14"/>
        <v>0</v>
      </c>
      <c r="Z32" s="75">
        <f t="shared" si="15"/>
        <v>0</v>
      </c>
      <c r="AA32" s="43">
        <f t="shared" si="16"/>
        <v>0</v>
      </c>
      <c r="AB32" s="75">
        <f t="shared" si="17"/>
        <v>0</v>
      </c>
      <c r="AC32" s="43">
        <f t="shared" si="18"/>
        <v>0</v>
      </c>
      <c r="AD32" s="75">
        <f t="shared" si="19"/>
        <v>0</v>
      </c>
      <c r="AE32" s="43">
        <f t="shared" si="20"/>
        <v>0</v>
      </c>
      <c r="AF32" s="75">
        <f t="shared" si="21"/>
        <v>0</v>
      </c>
      <c r="AG32" s="43">
        <f t="shared" si="22"/>
        <v>0</v>
      </c>
      <c r="AH32" s="75">
        <f t="shared" si="25"/>
        <v>0</v>
      </c>
      <c r="AI32" s="43">
        <f t="shared" si="23"/>
        <v>0</v>
      </c>
      <c r="AJ32" s="75">
        <f t="shared" si="26"/>
        <v>0</v>
      </c>
      <c r="AK32" s="43">
        <f t="shared" si="24"/>
        <v>0</v>
      </c>
      <c r="AN32">
        <v>1</v>
      </c>
    </row>
    <row r="33" spans="1:40" ht="15">
      <c r="A33" s="139" t="s">
        <v>143</v>
      </c>
      <c r="B33" s="139"/>
      <c r="C33" s="49">
        <v>1086728.32</v>
      </c>
      <c r="D33" s="49">
        <v>1086728.32</v>
      </c>
      <c r="E33" s="50"/>
      <c r="F33" s="50"/>
      <c r="G33" s="50"/>
      <c r="H33" s="51"/>
      <c r="I33" s="52"/>
      <c r="J33" s="50"/>
      <c r="K33" s="49">
        <v>1086728.32</v>
      </c>
      <c r="L33" s="49">
        <v>1086728.32</v>
      </c>
      <c r="M33" s="51"/>
      <c r="N33" s="42">
        <f t="shared" si="27"/>
        <v>0</v>
      </c>
      <c r="O33" s="41">
        <f t="shared" si="28"/>
        <v>0</v>
      </c>
      <c r="P33" s="42">
        <f t="shared" si="29"/>
        <v>0</v>
      </c>
      <c r="Q33" s="43">
        <f t="shared" si="6"/>
        <v>0</v>
      </c>
      <c r="R33" s="75">
        <f t="shared" si="7"/>
        <v>0</v>
      </c>
      <c r="S33" s="43">
        <f t="shared" si="8"/>
        <v>0</v>
      </c>
      <c r="T33" s="75">
        <f t="shared" si="9"/>
        <v>0</v>
      </c>
      <c r="U33" s="43">
        <f t="shared" si="10"/>
        <v>0</v>
      </c>
      <c r="V33" s="75">
        <f t="shared" si="11"/>
        <v>0</v>
      </c>
      <c r="W33" s="43">
        <f t="shared" si="12"/>
        <v>0</v>
      </c>
      <c r="X33" s="75">
        <f t="shared" si="13"/>
        <v>0</v>
      </c>
      <c r="Y33" s="43">
        <f t="shared" si="14"/>
        <v>0</v>
      </c>
      <c r="Z33" s="75">
        <f t="shared" si="15"/>
        <v>0</v>
      </c>
      <c r="AA33" s="43">
        <f t="shared" si="16"/>
        <v>0</v>
      </c>
      <c r="AB33" s="75">
        <f t="shared" si="17"/>
        <v>0</v>
      </c>
      <c r="AC33" s="43">
        <f t="shared" si="18"/>
        <v>0</v>
      </c>
      <c r="AD33" s="75">
        <f t="shared" si="19"/>
        <v>0</v>
      </c>
      <c r="AE33" s="43">
        <f t="shared" si="20"/>
        <v>0</v>
      </c>
      <c r="AF33" s="75">
        <f t="shared" si="21"/>
        <v>0</v>
      </c>
      <c r="AG33" s="43">
        <f t="shared" si="22"/>
        <v>0</v>
      </c>
      <c r="AH33" s="75">
        <f t="shared" si="25"/>
        <v>0</v>
      </c>
      <c r="AI33" s="43">
        <f t="shared" si="23"/>
        <v>0</v>
      </c>
      <c r="AJ33" s="75">
        <f t="shared" si="26"/>
        <v>0</v>
      </c>
      <c r="AK33" s="43">
        <f t="shared" si="24"/>
        <v>0</v>
      </c>
      <c r="AN33">
        <v>1</v>
      </c>
    </row>
    <row r="34" spans="1:40" ht="15">
      <c r="A34" s="139" t="s">
        <v>147</v>
      </c>
      <c r="B34" s="139"/>
      <c r="C34" s="49">
        <v>1086728.32</v>
      </c>
      <c r="D34" s="49">
        <v>1086728.32</v>
      </c>
      <c r="E34" s="50"/>
      <c r="F34" s="50"/>
      <c r="G34" s="50"/>
      <c r="H34" s="51"/>
      <c r="I34" s="52"/>
      <c r="J34" s="50"/>
      <c r="K34" s="49">
        <v>1086728.32</v>
      </c>
      <c r="L34" s="49">
        <v>1086728.32</v>
      </c>
      <c r="M34" s="51"/>
      <c r="N34" s="42">
        <f t="shared" si="27"/>
        <v>0</v>
      </c>
      <c r="O34" s="41">
        <f t="shared" si="28"/>
        <v>0</v>
      </c>
      <c r="P34" s="42">
        <f t="shared" si="29"/>
        <v>0</v>
      </c>
      <c r="Q34" s="43">
        <f t="shared" si="6"/>
        <v>0</v>
      </c>
      <c r="R34" s="75">
        <f t="shared" si="7"/>
        <v>0</v>
      </c>
      <c r="S34" s="43">
        <f t="shared" si="8"/>
        <v>0</v>
      </c>
      <c r="T34" s="75">
        <f t="shared" si="9"/>
        <v>0</v>
      </c>
      <c r="U34" s="43">
        <f t="shared" si="10"/>
        <v>0</v>
      </c>
      <c r="V34" s="75">
        <f t="shared" si="11"/>
        <v>0</v>
      </c>
      <c r="W34" s="43">
        <f t="shared" si="12"/>
        <v>0</v>
      </c>
      <c r="X34" s="75">
        <f t="shared" si="13"/>
        <v>0</v>
      </c>
      <c r="Y34" s="43">
        <f t="shared" si="14"/>
        <v>0</v>
      </c>
      <c r="Z34" s="75">
        <f t="shared" si="15"/>
        <v>0</v>
      </c>
      <c r="AA34" s="43">
        <f t="shared" si="16"/>
        <v>0</v>
      </c>
      <c r="AB34" s="75">
        <f t="shared" si="17"/>
        <v>0</v>
      </c>
      <c r="AC34" s="43">
        <f t="shared" si="18"/>
        <v>0</v>
      </c>
      <c r="AD34" s="75">
        <f t="shared" si="19"/>
        <v>0</v>
      </c>
      <c r="AE34" s="43">
        <f t="shared" si="20"/>
        <v>0</v>
      </c>
      <c r="AF34" s="75">
        <f t="shared" si="21"/>
        <v>0</v>
      </c>
      <c r="AG34" s="43">
        <f t="shared" si="22"/>
        <v>0</v>
      </c>
      <c r="AH34" s="75">
        <f t="shared" si="25"/>
        <v>0</v>
      </c>
      <c r="AI34" s="43">
        <f t="shared" si="23"/>
        <v>0</v>
      </c>
      <c r="AJ34" s="75">
        <f t="shared" si="26"/>
        <v>0</v>
      </c>
      <c r="AK34" s="43">
        <f t="shared" si="24"/>
        <v>0</v>
      </c>
      <c r="AN34">
        <v>1</v>
      </c>
    </row>
    <row r="35" spans="1:40" ht="15">
      <c r="A35" s="139" t="s">
        <v>54</v>
      </c>
      <c r="B35" s="139"/>
      <c r="C35" s="49">
        <v>18522957.74</v>
      </c>
      <c r="D35" s="49">
        <v>3842937.5</v>
      </c>
      <c r="E35" s="49">
        <v>14680020.24</v>
      </c>
      <c r="F35" s="50"/>
      <c r="G35" s="49">
        <v>76858.75</v>
      </c>
      <c r="H35" s="51"/>
      <c r="I35" s="52"/>
      <c r="J35" s="50"/>
      <c r="K35" s="49">
        <v>18522957.74</v>
      </c>
      <c r="L35" s="49">
        <v>3919796.25</v>
      </c>
      <c r="M35" s="65">
        <v>14603161.49</v>
      </c>
      <c r="N35" s="42">
        <f t="shared" si="27"/>
        <v>76858.75</v>
      </c>
      <c r="O35" s="41">
        <f t="shared" si="28"/>
        <v>14526302.74</v>
      </c>
      <c r="P35" s="42">
        <f t="shared" si="29"/>
        <v>76858.75</v>
      </c>
      <c r="Q35" s="43">
        <f t="shared" si="6"/>
        <v>14449443.99</v>
      </c>
      <c r="R35" s="75">
        <f t="shared" si="7"/>
        <v>76858.75</v>
      </c>
      <c r="S35" s="43">
        <f t="shared" si="8"/>
        <v>14372585.24</v>
      </c>
      <c r="T35" s="75">
        <f t="shared" si="9"/>
        <v>76858.75</v>
      </c>
      <c r="U35" s="43">
        <f t="shared" si="10"/>
        <v>14295726.49</v>
      </c>
      <c r="V35" s="75">
        <f t="shared" si="11"/>
        <v>76858.75</v>
      </c>
      <c r="W35" s="43">
        <f t="shared" si="12"/>
        <v>14218867.74</v>
      </c>
      <c r="X35" s="75">
        <f t="shared" si="13"/>
        <v>76858.75</v>
      </c>
      <c r="Y35" s="43">
        <f t="shared" si="14"/>
        <v>14142008.99</v>
      </c>
      <c r="Z35" s="75">
        <f t="shared" si="15"/>
        <v>76858.75</v>
      </c>
      <c r="AA35" s="43">
        <f t="shared" si="16"/>
        <v>14065150.24</v>
      </c>
      <c r="AB35" s="75">
        <f t="shared" si="17"/>
        <v>76858.75</v>
      </c>
      <c r="AC35" s="43">
        <f t="shared" si="18"/>
        <v>13988291.49</v>
      </c>
      <c r="AD35" s="75">
        <f t="shared" si="19"/>
        <v>76858.75</v>
      </c>
      <c r="AE35" s="43">
        <f t="shared" si="20"/>
        <v>13911432.74</v>
      </c>
      <c r="AF35" s="75">
        <f t="shared" si="21"/>
        <v>76858.75</v>
      </c>
      <c r="AG35" s="43">
        <f t="shared" si="22"/>
        <v>13834573.99</v>
      </c>
      <c r="AH35" s="75">
        <f t="shared" si="25"/>
        <v>76858.75</v>
      </c>
      <c r="AI35" s="43">
        <f t="shared" si="23"/>
        <v>13757715.24</v>
      </c>
      <c r="AJ35" s="75">
        <f t="shared" si="26"/>
        <v>76858.75</v>
      </c>
      <c r="AK35" s="43">
        <f t="shared" si="24"/>
        <v>13680856.49</v>
      </c>
      <c r="AN35">
        <v>1</v>
      </c>
    </row>
    <row r="36" spans="1:40" ht="15">
      <c r="A36" s="139" t="s">
        <v>61</v>
      </c>
      <c r="B36" s="139"/>
      <c r="C36" s="49">
        <v>807993.71</v>
      </c>
      <c r="D36" s="49">
        <v>223202.5</v>
      </c>
      <c r="E36" s="49">
        <v>584791.21</v>
      </c>
      <c r="F36" s="50"/>
      <c r="G36" s="49">
        <v>4464.05</v>
      </c>
      <c r="H36" s="51"/>
      <c r="I36" s="52"/>
      <c r="J36" s="50"/>
      <c r="K36" s="49">
        <v>807993.71</v>
      </c>
      <c r="L36" s="49">
        <v>227666.55</v>
      </c>
      <c r="M36" s="65">
        <v>580327.16</v>
      </c>
      <c r="N36" s="42">
        <f t="shared" si="27"/>
        <v>4464.05</v>
      </c>
      <c r="O36" s="41">
        <f t="shared" si="28"/>
        <v>575863.11</v>
      </c>
      <c r="P36" s="42">
        <f t="shared" si="29"/>
        <v>4464.05</v>
      </c>
      <c r="Q36" s="43">
        <f t="shared" si="6"/>
        <v>571399.0599999999</v>
      </c>
      <c r="R36" s="75">
        <f t="shared" si="7"/>
        <v>4464.05</v>
      </c>
      <c r="S36" s="43">
        <f t="shared" si="8"/>
        <v>566935.0099999999</v>
      </c>
      <c r="T36" s="75">
        <f t="shared" si="9"/>
        <v>4464.05</v>
      </c>
      <c r="U36" s="43">
        <f t="shared" si="10"/>
        <v>562470.9599999998</v>
      </c>
      <c r="V36" s="75">
        <f t="shared" si="11"/>
        <v>4464.05</v>
      </c>
      <c r="W36" s="43">
        <f t="shared" si="12"/>
        <v>558006.9099999998</v>
      </c>
      <c r="X36" s="75">
        <f t="shared" si="13"/>
        <v>4464.05</v>
      </c>
      <c r="Y36" s="43">
        <f t="shared" si="14"/>
        <v>553542.8599999998</v>
      </c>
      <c r="Z36" s="75">
        <f t="shared" si="15"/>
        <v>4464.05</v>
      </c>
      <c r="AA36" s="43">
        <f t="shared" si="16"/>
        <v>549078.8099999997</v>
      </c>
      <c r="AB36" s="75">
        <f t="shared" si="17"/>
        <v>4464.05</v>
      </c>
      <c r="AC36" s="43">
        <f t="shared" si="18"/>
        <v>544614.7599999997</v>
      </c>
      <c r="AD36" s="75">
        <f t="shared" si="19"/>
        <v>4464.05</v>
      </c>
      <c r="AE36" s="43">
        <f t="shared" si="20"/>
        <v>540150.7099999996</v>
      </c>
      <c r="AF36" s="75">
        <f t="shared" si="21"/>
        <v>4464.05</v>
      </c>
      <c r="AG36" s="43">
        <f t="shared" si="22"/>
        <v>535686.6599999996</v>
      </c>
      <c r="AH36" s="75">
        <f t="shared" si="25"/>
        <v>4464.05</v>
      </c>
      <c r="AI36" s="43">
        <f t="shared" si="23"/>
        <v>531222.6099999995</v>
      </c>
      <c r="AJ36" s="75">
        <f t="shared" si="26"/>
        <v>4464.05</v>
      </c>
      <c r="AK36" s="43">
        <f t="shared" si="24"/>
        <v>526758.5599999995</v>
      </c>
      <c r="AN36">
        <v>1</v>
      </c>
    </row>
    <row r="37" spans="1:40" ht="15">
      <c r="A37" s="139" t="s">
        <v>69</v>
      </c>
      <c r="B37" s="139"/>
      <c r="C37" s="49">
        <v>1627347.41</v>
      </c>
      <c r="D37" s="49">
        <v>337624</v>
      </c>
      <c r="E37" s="49">
        <v>1289723.41</v>
      </c>
      <c r="F37" s="50"/>
      <c r="G37" s="49">
        <v>6752.48</v>
      </c>
      <c r="H37" s="51"/>
      <c r="I37" s="52"/>
      <c r="J37" s="50"/>
      <c r="K37" s="49">
        <v>1627347.41</v>
      </c>
      <c r="L37" s="49">
        <v>344376.48</v>
      </c>
      <c r="M37" s="65">
        <v>1282970.93</v>
      </c>
      <c r="N37" s="42">
        <f t="shared" si="27"/>
        <v>6752.48</v>
      </c>
      <c r="O37" s="41">
        <f t="shared" si="28"/>
        <v>1276218.45</v>
      </c>
      <c r="P37" s="42">
        <f t="shared" si="29"/>
        <v>6752.48</v>
      </c>
      <c r="Q37" s="43">
        <f t="shared" si="6"/>
        <v>1269465.97</v>
      </c>
      <c r="R37" s="75">
        <f t="shared" si="7"/>
        <v>6752.48</v>
      </c>
      <c r="S37" s="43">
        <f t="shared" si="8"/>
        <v>1262713.49</v>
      </c>
      <c r="T37" s="75">
        <f t="shared" si="9"/>
        <v>6752.48</v>
      </c>
      <c r="U37" s="43">
        <f t="shared" si="10"/>
        <v>1255961.01</v>
      </c>
      <c r="V37" s="75">
        <f t="shared" si="11"/>
        <v>6752.48</v>
      </c>
      <c r="W37" s="43">
        <f t="shared" si="12"/>
        <v>1249208.53</v>
      </c>
      <c r="X37" s="75">
        <f t="shared" si="13"/>
        <v>6752.48</v>
      </c>
      <c r="Y37" s="43">
        <f t="shared" si="14"/>
        <v>1242456.05</v>
      </c>
      <c r="Z37" s="75">
        <f t="shared" si="15"/>
        <v>6752.48</v>
      </c>
      <c r="AA37" s="43">
        <f t="shared" si="16"/>
        <v>1235703.57</v>
      </c>
      <c r="AB37" s="75">
        <f t="shared" si="17"/>
        <v>6752.48</v>
      </c>
      <c r="AC37" s="43">
        <f t="shared" si="18"/>
        <v>1228951.09</v>
      </c>
      <c r="AD37" s="75">
        <f t="shared" si="19"/>
        <v>6752.48</v>
      </c>
      <c r="AE37" s="43">
        <f t="shared" si="20"/>
        <v>1222198.61</v>
      </c>
      <c r="AF37" s="75">
        <f t="shared" si="21"/>
        <v>6752.48</v>
      </c>
      <c r="AG37" s="43">
        <f t="shared" si="22"/>
        <v>1215446.1300000001</v>
      </c>
      <c r="AH37" s="75">
        <f t="shared" si="25"/>
        <v>6752.48</v>
      </c>
      <c r="AI37" s="43">
        <f t="shared" si="23"/>
        <v>1208693.6500000001</v>
      </c>
      <c r="AJ37" s="75">
        <f t="shared" si="26"/>
        <v>6752.48</v>
      </c>
      <c r="AK37" s="43">
        <f t="shared" si="24"/>
        <v>1201941.1700000002</v>
      </c>
      <c r="AN37">
        <v>1</v>
      </c>
    </row>
    <row r="38" spans="1:40" ht="15">
      <c r="A38" s="139" t="s">
        <v>76</v>
      </c>
      <c r="B38" s="139"/>
      <c r="C38" s="49">
        <v>39894948.91</v>
      </c>
      <c r="D38" s="49">
        <v>8276960.5</v>
      </c>
      <c r="E38" s="49">
        <v>31617988.41</v>
      </c>
      <c r="F38" s="50"/>
      <c r="G38" s="49">
        <v>165539.21</v>
      </c>
      <c r="H38" s="51"/>
      <c r="I38" s="52"/>
      <c r="J38" s="50"/>
      <c r="K38" s="49">
        <v>39894948.91</v>
      </c>
      <c r="L38" s="49">
        <v>8442499.71</v>
      </c>
      <c r="M38" s="65">
        <v>31452449.2</v>
      </c>
      <c r="N38" s="42">
        <f t="shared" si="27"/>
        <v>165539.21</v>
      </c>
      <c r="O38" s="41">
        <f t="shared" si="28"/>
        <v>31286909.99</v>
      </c>
      <c r="P38" s="42">
        <f t="shared" si="29"/>
        <v>165539.21</v>
      </c>
      <c r="Q38" s="43">
        <f t="shared" si="6"/>
        <v>31121370.779999997</v>
      </c>
      <c r="R38" s="75">
        <f t="shared" si="7"/>
        <v>165539.21</v>
      </c>
      <c r="S38" s="43">
        <f t="shared" si="8"/>
        <v>30955831.569999997</v>
      </c>
      <c r="T38" s="75">
        <f t="shared" si="9"/>
        <v>165539.21</v>
      </c>
      <c r="U38" s="43">
        <f t="shared" si="10"/>
        <v>30790292.359999996</v>
      </c>
      <c r="V38" s="75">
        <f t="shared" si="11"/>
        <v>165539.21</v>
      </c>
      <c r="W38" s="43">
        <f t="shared" si="12"/>
        <v>30624753.149999995</v>
      </c>
      <c r="X38" s="75">
        <f t="shared" si="13"/>
        <v>165539.21</v>
      </c>
      <c r="Y38" s="43">
        <f t="shared" si="14"/>
        <v>30459213.939999994</v>
      </c>
      <c r="Z38" s="75">
        <f t="shared" si="15"/>
        <v>165539.21</v>
      </c>
      <c r="AA38" s="43">
        <f t="shared" si="16"/>
        <v>30293674.729999993</v>
      </c>
      <c r="AB38" s="75">
        <f t="shared" si="17"/>
        <v>165539.21</v>
      </c>
      <c r="AC38" s="43">
        <f t="shared" si="18"/>
        <v>30128135.519999992</v>
      </c>
      <c r="AD38" s="75">
        <f t="shared" si="19"/>
        <v>165539.21</v>
      </c>
      <c r="AE38" s="43">
        <f t="shared" si="20"/>
        <v>29962596.30999999</v>
      </c>
      <c r="AF38" s="75">
        <f t="shared" si="21"/>
        <v>165539.21</v>
      </c>
      <c r="AG38" s="43">
        <f t="shared" si="22"/>
        <v>29797057.09999999</v>
      </c>
      <c r="AH38" s="75">
        <f t="shared" si="25"/>
        <v>165539.21</v>
      </c>
      <c r="AI38" s="43">
        <f t="shared" si="23"/>
        <v>29631517.88999999</v>
      </c>
      <c r="AJ38" s="75">
        <f t="shared" si="26"/>
        <v>165539.21</v>
      </c>
      <c r="AK38" s="43">
        <f t="shared" si="24"/>
        <v>29465978.67999999</v>
      </c>
      <c r="AN38">
        <v>1</v>
      </c>
    </row>
    <row r="39" spans="1:40" ht="15">
      <c r="A39" s="139" t="s">
        <v>79</v>
      </c>
      <c r="B39" s="139"/>
      <c r="C39" s="49">
        <v>51218750.77</v>
      </c>
      <c r="D39" s="49">
        <v>30128677</v>
      </c>
      <c r="E39" s="49">
        <v>21090073.77</v>
      </c>
      <c r="F39" s="50"/>
      <c r="G39" s="49">
        <v>602573.54</v>
      </c>
      <c r="H39" s="51"/>
      <c r="I39" s="52"/>
      <c r="J39" s="50"/>
      <c r="K39" s="49">
        <v>51218750.77</v>
      </c>
      <c r="L39" s="49">
        <v>30731250.54</v>
      </c>
      <c r="M39" s="65">
        <v>20487500.23</v>
      </c>
      <c r="N39" s="42">
        <f t="shared" si="27"/>
        <v>602573.54</v>
      </c>
      <c r="O39" s="41">
        <f t="shared" si="28"/>
        <v>19884926.69</v>
      </c>
      <c r="P39" s="42">
        <f t="shared" si="29"/>
        <v>602573.54</v>
      </c>
      <c r="Q39" s="43">
        <f t="shared" si="6"/>
        <v>19282353.150000002</v>
      </c>
      <c r="R39" s="75">
        <f t="shared" si="7"/>
        <v>602573.54</v>
      </c>
      <c r="S39" s="43">
        <f t="shared" si="8"/>
        <v>18679779.610000003</v>
      </c>
      <c r="T39" s="75">
        <f t="shared" si="9"/>
        <v>602573.54</v>
      </c>
      <c r="U39" s="43">
        <f t="shared" si="10"/>
        <v>18077206.070000004</v>
      </c>
      <c r="V39" s="75">
        <f t="shared" si="11"/>
        <v>602573.54</v>
      </c>
      <c r="W39" s="43">
        <f t="shared" si="12"/>
        <v>17474632.530000005</v>
      </c>
      <c r="X39" s="75">
        <f t="shared" si="13"/>
        <v>602573.54</v>
      </c>
      <c r="Y39" s="43">
        <f t="shared" si="14"/>
        <v>16872058.990000006</v>
      </c>
      <c r="Z39" s="75">
        <f t="shared" si="15"/>
        <v>602573.54</v>
      </c>
      <c r="AA39" s="43">
        <f t="shared" si="16"/>
        <v>16269485.450000007</v>
      </c>
      <c r="AB39" s="75">
        <f t="shared" si="17"/>
        <v>602573.54</v>
      </c>
      <c r="AC39" s="43">
        <f t="shared" si="18"/>
        <v>15666911.910000008</v>
      </c>
      <c r="AD39" s="75">
        <f t="shared" si="19"/>
        <v>602573.54</v>
      </c>
      <c r="AE39" s="43">
        <f t="shared" si="20"/>
        <v>15064338.370000008</v>
      </c>
      <c r="AF39" s="75">
        <f t="shared" si="21"/>
        <v>602573.54</v>
      </c>
      <c r="AG39" s="43">
        <f t="shared" si="22"/>
        <v>14461764.83000001</v>
      </c>
      <c r="AH39" s="75">
        <f t="shared" si="25"/>
        <v>602573.54</v>
      </c>
      <c r="AI39" s="43">
        <f t="shared" si="23"/>
        <v>13859191.29000001</v>
      </c>
      <c r="AJ39" s="75">
        <f t="shared" si="26"/>
        <v>602573.54</v>
      </c>
      <c r="AK39" s="43">
        <f t="shared" si="24"/>
        <v>13256617.750000011</v>
      </c>
      <c r="AN39">
        <v>1</v>
      </c>
    </row>
    <row r="40" spans="1:40" ht="15">
      <c r="A40" s="139" t="s">
        <v>86</v>
      </c>
      <c r="B40" s="139"/>
      <c r="C40" s="49">
        <v>1210243.09</v>
      </c>
      <c r="D40" s="49">
        <v>500100.5</v>
      </c>
      <c r="E40" s="49">
        <v>710142.59</v>
      </c>
      <c r="F40" s="50"/>
      <c r="G40" s="49">
        <v>10002.01</v>
      </c>
      <c r="H40" s="51"/>
      <c r="I40" s="52"/>
      <c r="J40" s="50"/>
      <c r="K40" s="49">
        <v>1210243.09</v>
      </c>
      <c r="L40" s="49">
        <v>510102.51</v>
      </c>
      <c r="M40" s="65">
        <v>700140.58</v>
      </c>
      <c r="N40" s="42">
        <f t="shared" si="27"/>
        <v>10002.01</v>
      </c>
      <c r="O40" s="41">
        <f t="shared" si="28"/>
        <v>690138.57</v>
      </c>
      <c r="P40" s="42">
        <f t="shared" si="29"/>
        <v>10002.01</v>
      </c>
      <c r="Q40" s="43">
        <f t="shared" si="6"/>
        <v>680136.5599999999</v>
      </c>
      <c r="R40" s="75">
        <f t="shared" si="7"/>
        <v>10002.01</v>
      </c>
      <c r="S40" s="43">
        <f t="shared" si="8"/>
        <v>670134.5499999999</v>
      </c>
      <c r="T40" s="75">
        <f t="shared" si="9"/>
        <v>10002.01</v>
      </c>
      <c r="U40" s="43">
        <f t="shared" si="10"/>
        <v>660132.5399999999</v>
      </c>
      <c r="V40" s="75">
        <f t="shared" si="11"/>
        <v>10002.01</v>
      </c>
      <c r="W40" s="43">
        <f t="shared" si="12"/>
        <v>650130.5299999999</v>
      </c>
      <c r="X40" s="75">
        <f t="shared" si="13"/>
        <v>10002.01</v>
      </c>
      <c r="Y40" s="43">
        <f t="shared" si="14"/>
        <v>640128.5199999999</v>
      </c>
      <c r="Z40" s="75">
        <f t="shared" si="15"/>
        <v>10002.01</v>
      </c>
      <c r="AA40" s="43">
        <f t="shared" si="16"/>
        <v>630126.5099999999</v>
      </c>
      <c r="AB40" s="75">
        <f t="shared" si="17"/>
        <v>10002.01</v>
      </c>
      <c r="AC40" s="43">
        <f t="shared" si="18"/>
        <v>620124.4999999999</v>
      </c>
      <c r="AD40" s="75">
        <f t="shared" si="19"/>
        <v>10002.01</v>
      </c>
      <c r="AE40" s="43">
        <f t="shared" si="20"/>
        <v>610122.4899999999</v>
      </c>
      <c r="AF40" s="75">
        <f t="shared" si="21"/>
        <v>10002.01</v>
      </c>
      <c r="AG40" s="43">
        <f t="shared" si="22"/>
        <v>600120.4799999999</v>
      </c>
      <c r="AH40" s="75">
        <f t="shared" si="25"/>
        <v>10002.01</v>
      </c>
      <c r="AI40" s="43">
        <f t="shared" si="23"/>
        <v>590118.4699999999</v>
      </c>
      <c r="AJ40" s="75">
        <f t="shared" si="26"/>
        <v>10002.01</v>
      </c>
      <c r="AK40" s="43">
        <f t="shared" si="24"/>
        <v>580116.4599999998</v>
      </c>
      <c r="AN40">
        <v>1</v>
      </c>
    </row>
    <row r="41" spans="1:40" ht="15">
      <c r="A41" s="139" t="s">
        <v>85</v>
      </c>
      <c r="B41" s="139"/>
      <c r="C41" s="49">
        <v>9471638.81</v>
      </c>
      <c r="D41" s="49">
        <v>5571552</v>
      </c>
      <c r="E41" s="49">
        <v>3900086.81</v>
      </c>
      <c r="F41" s="50"/>
      <c r="G41" s="49">
        <v>111431.04</v>
      </c>
      <c r="H41" s="51"/>
      <c r="I41" s="52"/>
      <c r="J41" s="50"/>
      <c r="K41" s="49">
        <v>9471638.81</v>
      </c>
      <c r="L41" s="49">
        <v>5682983.04</v>
      </c>
      <c r="M41" s="65">
        <v>3788655.77</v>
      </c>
      <c r="N41" s="42">
        <f t="shared" si="27"/>
        <v>111431.04</v>
      </c>
      <c r="O41" s="41">
        <f t="shared" si="28"/>
        <v>3677224.73</v>
      </c>
      <c r="P41" s="42">
        <f t="shared" si="29"/>
        <v>111431.04</v>
      </c>
      <c r="Q41" s="43">
        <f t="shared" si="6"/>
        <v>3565793.69</v>
      </c>
      <c r="R41" s="75">
        <f t="shared" si="7"/>
        <v>111431.04</v>
      </c>
      <c r="S41" s="43">
        <f t="shared" si="8"/>
        <v>3454362.65</v>
      </c>
      <c r="T41" s="75">
        <f t="shared" si="9"/>
        <v>111431.04</v>
      </c>
      <c r="U41" s="43">
        <f t="shared" si="10"/>
        <v>3342931.61</v>
      </c>
      <c r="V41" s="75">
        <f t="shared" si="11"/>
        <v>111431.04</v>
      </c>
      <c r="W41" s="43">
        <f t="shared" si="12"/>
        <v>3231500.57</v>
      </c>
      <c r="X41" s="75">
        <f t="shared" si="13"/>
        <v>111431.04</v>
      </c>
      <c r="Y41" s="43">
        <f t="shared" si="14"/>
        <v>3120069.53</v>
      </c>
      <c r="Z41" s="75">
        <f t="shared" si="15"/>
        <v>111431.04</v>
      </c>
      <c r="AA41" s="43">
        <f t="shared" si="16"/>
        <v>3008638.4899999998</v>
      </c>
      <c r="AB41" s="75">
        <f t="shared" si="17"/>
        <v>111431.04</v>
      </c>
      <c r="AC41" s="43">
        <f t="shared" si="18"/>
        <v>2897207.4499999997</v>
      </c>
      <c r="AD41" s="75">
        <f t="shared" si="19"/>
        <v>111431.04</v>
      </c>
      <c r="AE41" s="43">
        <f t="shared" si="20"/>
        <v>2785776.4099999997</v>
      </c>
      <c r="AF41" s="75">
        <f t="shared" si="21"/>
        <v>111431.04</v>
      </c>
      <c r="AG41" s="43">
        <f t="shared" si="22"/>
        <v>2674345.3699999996</v>
      </c>
      <c r="AH41" s="75">
        <f t="shared" si="25"/>
        <v>111431.04</v>
      </c>
      <c r="AI41" s="43">
        <f t="shared" si="23"/>
        <v>2562914.3299999996</v>
      </c>
      <c r="AJ41" s="75">
        <f t="shared" si="26"/>
        <v>111431.04</v>
      </c>
      <c r="AK41" s="43">
        <f t="shared" si="24"/>
        <v>2451483.2899999996</v>
      </c>
      <c r="AN41">
        <v>1</v>
      </c>
    </row>
    <row r="42" spans="1:40" ht="41.25" customHeight="1">
      <c r="A42" s="139" t="s">
        <v>89</v>
      </c>
      <c r="B42" s="139"/>
      <c r="C42" s="49">
        <v>7907365.69</v>
      </c>
      <c r="D42" s="49">
        <v>1640532.5</v>
      </c>
      <c r="E42" s="49">
        <v>6266833.19</v>
      </c>
      <c r="F42" s="50"/>
      <c r="G42" s="49">
        <v>32810.65</v>
      </c>
      <c r="H42" s="51"/>
      <c r="I42" s="52"/>
      <c r="J42" s="50"/>
      <c r="K42" s="49">
        <v>7907365.69</v>
      </c>
      <c r="L42" s="49">
        <v>1673343.15</v>
      </c>
      <c r="M42" s="65">
        <v>6234022.54</v>
      </c>
      <c r="N42" s="42">
        <f t="shared" si="27"/>
        <v>32810.65</v>
      </c>
      <c r="O42" s="41">
        <f t="shared" si="28"/>
        <v>6201211.89</v>
      </c>
      <c r="P42" s="42">
        <f t="shared" si="29"/>
        <v>32810.65</v>
      </c>
      <c r="Q42" s="43">
        <f t="shared" si="6"/>
        <v>6168401.239999999</v>
      </c>
      <c r="R42" s="75">
        <f t="shared" si="7"/>
        <v>32810.65</v>
      </c>
      <c r="S42" s="43">
        <f t="shared" si="8"/>
        <v>6135590.589999999</v>
      </c>
      <c r="T42" s="75">
        <f t="shared" si="9"/>
        <v>32810.65</v>
      </c>
      <c r="U42" s="43">
        <f t="shared" si="10"/>
        <v>6102779.939999999</v>
      </c>
      <c r="V42" s="75">
        <f t="shared" si="11"/>
        <v>32810.65</v>
      </c>
      <c r="W42" s="43">
        <f t="shared" si="12"/>
        <v>6069969.289999998</v>
      </c>
      <c r="X42" s="75">
        <f t="shared" si="13"/>
        <v>32810.65</v>
      </c>
      <c r="Y42" s="43">
        <f t="shared" si="14"/>
        <v>6037158.639999998</v>
      </c>
      <c r="Z42" s="75">
        <f t="shared" si="15"/>
        <v>32810.65</v>
      </c>
      <c r="AA42" s="43">
        <f t="shared" si="16"/>
        <v>6004347.989999997</v>
      </c>
      <c r="AB42" s="75">
        <f t="shared" si="17"/>
        <v>32810.65</v>
      </c>
      <c r="AC42" s="43">
        <f t="shared" si="18"/>
        <v>5971537.339999997</v>
      </c>
      <c r="AD42" s="75">
        <f t="shared" si="19"/>
        <v>32810.65</v>
      </c>
      <c r="AE42" s="43">
        <f t="shared" si="20"/>
        <v>5938726.689999997</v>
      </c>
      <c r="AF42" s="75">
        <f t="shared" si="21"/>
        <v>32810.65</v>
      </c>
      <c r="AG42" s="43">
        <f t="shared" si="22"/>
        <v>5905916.039999996</v>
      </c>
      <c r="AH42" s="75">
        <f t="shared" si="25"/>
        <v>32810.65</v>
      </c>
      <c r="AI42" s="43">
        <f t="shared" si="23"/>
        <v>5873105.389999996</v>
      </c>
      <c r="AJ42" s="75">
        <f t="shared" si="26"/>
        <v>32810.65</v>
      </c>
      <c r="AK42" s="43">
        <f t="shared" si="24"/>
        <v>5840294.739999996</v>
      </c>
      <c r="AN42">
        <v>1</v>
      </c>
    </row>
    <row r="43" spans="1:40" ht="15">
      <c r="A43" s="139" t="s">
        <v>91</v>
      </c>
      <c r="B43" s="139"/>
      <c r="C43" s="49">
        <v>1084889.47</v>
      </c>
      <c r="D43" s="49">
        <v>638170.5</v>
      </c>
      <c r="E43" s="49">
        <v>446718.97</v>
      </c>
      <c r="F43" s="50"/>
      <c r="G43" s="49">
        <v>12763.41</v>
      </c>
      <c r="H43" s="51"/>
      <c r="I43" s="52"/>
      <c r="J43" s="50"/>
      <c r="K43" s="49">
        <v>1084889.47</v>
      </c>
      <c r="L43" s="49">
        <v>650933.91</v>
      </c>
      <c r="M43" s="65">
        <v>433955.56</v>
      </c>
      <c r="N43" s="42">
        <f t="shared" si="27"/>
        <v>12763.41</v>
      </c>
      <c r="O43" s="41">
        <f t="shared" si="28"/>
        <v>421192.15</v>
      </c>
      <c r="P43" s="42">
        <f t="shared" si="29"/>
        <v>12763.41</v>
      </c>
      <c r="Q43" s="43">
        <f t="shared" si="6"/>
        <v>408428.74000000005</v>
      </c>
      <c r="R43" s="75">
        <f t="shared" si="7"/>
        <v>12763.41</v>
      </c>
      <c r="S43" s="43">
        <f t="shared" si="8"/>
        <v>395665.3300000001</v>
      </c>
      <c r="T43" s="75">
        <f t="shared" si="9"/>
        <v>12763.41</v>
      </c>
      <c r="U43" s="43">
        <f t="shared" si="10"/>
        <v>382901.9200000001</v>
      </c>
      <c r="V43" s="75">
        <f t="shared" si="11"/>
        <v>12763.41</v>
      </c>
      <c r="W43" s="43">
        <f t="shared" si="12"/>
        <v>370138.5100000001</v>
      </c>
      <c r="X43" s="75">
        <f t="shared" si="13"/>
        <v>12763.41</v>
      </c>
      <c r="Y43" s="43">
        <f t="shared" si="14"/>
        <v>357375.10000000015</v>
      </c>
      <c r="Z43" s="75">
        <f t="shared" si="15"/>
        <v>12763.41</v>
      </c>
      <c r="AA43" s="43">
        <f t="shared" si="16"/>
        <v>344611.6900000002</v>
      </c>
      <c r="AB43" s="75">
        <f t="shared" si="17"/>
        <v>12763.41</v>
      </c>
      <c r="AC43" s="43">
        <f t="shared" si="18"/>
        <v>331848.2800000002</v>
      </c>
      <c r="AD43" s="75">
        <f t="shared" si="19"/>
        <v>12763.41</v>
      </c>
      <c r="AE43" s="43">
        <f t="shared" si="20"/>
        <v>319084.8700000002</v>
      </c>
      <c r="AF43" s="75">
        <f t="shared" si="21"/>
        <v>12763.41</v>
      </c>
      <c r="AG43" s="43">
        <f t="shared" si="22"/>
        <v>306321.46000000025</v>
      </c>
      <c r="AH43" s="75">
        <f t="shared" si="25"/>
        <v>12763.41</v>
      </c>
      <c r="AI43" s="43">
        <f t="shared" si="23"/>
        <v>293558.0500000003</v>
      </c>
      <c r="AJ43" s="75">
        <f t="shared" si="26"/>
        <v>12763.41</v>
      </c>
      <c r="AK43" s="43">
        <f t="shared" si="24"/>
        <v>280794.6400000003</v>
      </c>
      <c r="AN43">
        <v>1</v>
      </c>
    </row>
    <row r="44" spans="1:40" ht="15">
      <c r="A44" s="139" t="s">
        <v>98</v>
      </c>
      <c r="B44" s="139"/>
      <c r="C44" s="49">
        <v>2384488.5</v>
      </c>
      <c r="D44" s="49">
        <v>1402640.5</v>
      </c>
      <c r="E44" s="49">
        <v>981848</v>
      </c>
      <c r="F44" s="50"/>
      <c r="G44" s="49">
        <v>28052.81</v>
      </c>
      <c r="H44" s="51"/>
      <c r="I44" s="52"/>
      <c r="J44" s="50"/>
      <c r="K44" s="49">
        <v>2384488.5</v>
      </c>
      <c r="L44" s="49">
        <v>1430693.31</v>
      </c>
      <c r="M44" s="65">
        <v>953795.19</v>
      </c>
      <c r="N44" s="42">
        <f t="shared" si="27"/>
        <v>28052.81</v>
      </c>
      <c r="O44" s="41">
        <f t="shared" si="28"/>
        <v>925742.3799999999</v>
      </c>
      <c r="P44" s="42">
        <f t="shared" si="29"/>
        <v>28052.81</v>
      </c>
      <c r="Q44" s="43">
        <f t="shared" si="6"/>
        <v>897689.5699999998</v>
      </c>
      <c r="R44" s="75">
        <f t="shared" si="7"/>
        <v>28052.81</v>
      </c>
      <c r="S44" s="43">
        <f t="shared" si="8"/>
        <v>869636.7599999998</v>
      </c>
      <c r="T44" s="75">
        <f t="shared" si="9"/>
        <v>28052.81</v>
      </c>
      <c r="U44" s="43">
        <f t="shared" si="10"/>
        <v>841583.9499999997</v>
      </c>
      <c r="V44" s="75">
        <f t="shared" si="11"/>
        <v>28052.81</v>
      </c>
      <c r="W44" s="43">
        <f t="shared" si="12"/>
        <v>813531.1399999997</v>
      </c>
      <c r="X44" s="75">
        <f t="shared" si="13"/>
        <v>28052.81</v>
      </c>
      <c r="Y44" s="43">
        <f t="shared" si="14"/>
        <v>785478.3299999996</v>
      </c>
      <c r="Z44" s="75">
        <f t="shared" si="15"/>
        <v>28052.81</v>
      </c>
      <c r="AA44" s="43">
        <f t="shared" si="16"/>
        <v>757425.5199999996</v>
      </c>
      <c r="AB44" s="75">
        <f t="shared" si="17"/>
        <v>28052.81</v>
      </c>
      <c r="AC44" s="43">
        <f t="shared" si="18"/>
        <v>729372.7099999995</v>
      </c>
      <c r="AD44" s="75">
        <f t="shared" si="19"/>
        <v>28052.81</v>
      </c>
      <c r="AE44" s="43">
        <f t="shared" si="20"/>
        <v>701319.8999999994</v>
      </c>
      <c r="AF44" s="75">
        <f t="shared" si="21"/>
        <v>28052.81</v>
      </c>
      <c r="AG44" s="43">
        <f t="shared" si="22"/>
        <v>673267.0899999994</v>
      </c>
      <c r="AH44" s="75">
        <f t="shared" si="25"/>
        <v>28052.81</v>
      </c>
      <c r="AI44" s="43">
        <f t="shared" si="23"/>
        <v>645214.2799999993</v>
      </c>
      <c r="AJ44" s="75">
        <f t="shared" si="26"/>
        <v>28052.81</v>
      </c>
      <c r="AK44" s="43">
        <f t="shared" si="24"/>
        <v>617161.4699999993</v>
      </c>
      <c r="AN44">
        <v>1</v>
      </c>
    </row>
    <row r="45" spans="1:40" ht="15">
      <c r="A45" s="139" t="s">
        <v>90</v>
      </c>
      <c r="B45" s="139"/>
      <c r="C45" s="49">
        <v>509162.35</v>
      </c>
      <c r="D45" s="49">
        <v>299507.5</v>
      </c>
      <c r="E45" s="49">
        <v>209654.85</v>
      </c>
      <c r="F45" s="50"/>
      <c r="G45" s="49">
        <v>5990.15</v>
      </c>
      <c r="H45" s="51"/>
      <c r="I45" s="52"/>
      <c r="J45" s="50"/>
      <c r="K45" s="49">
        <v>509162.35</v>
      </c>
      <c r="L45" s="49">
        <v>305497.65</v>
      </c>
      <c r="M45" s="65">
        <v>203664.7</v>
      </c>
      <c r="N45" s="42">
        <f t="shared" si="27"/>
        <v>5990.15</v>
      </c>
      <c r="O45" s="41">
        <f t="shared" si="28"/>
        <v>197674.55000000002</v>
      </c>
      <c r="P45" s="42">
        <f t="shared" si="29"/>
        <v>5990.15</v>
      </c>
      <c r="Q45" s="43">
        <f t="shared" si="6"/>
        <v>191684.40000000002</v>
      </c>
      <c r="R45" s="75">
        <f t="shared" si="7"/>
        <v>5990.15</v>
      </c>
      <c r="S45" s="43">
        <f t="shared" si="8"/>
        <v>185694.25000000003</v>
      </c>
      <c r="T45" s="75">
        <f t="shared" si="9"/>
        <v>5990.15</v>
      </c>
      <c r="U45" s="43">
        <f t="shared" si="10"/>
        <v>179704.10000000003</v>
      </c>
      <c r="V45" s="75">
        <f t="shared" si="11"/>
        <v>5990.15</v>
      </c>
      <c r="W45" s="43">
        <f t="shared" si="12"/>
        <v>173713.95000000004</v>
      </c>
      <c r="X45" s="75">
        <f t="shared" si="13"/>
        <v>5990.15</v>
      </c>
      <c r="Y45" s="43">
        <f t="shared" si="14"/>
        <v>167723.80000000005</v>
      </c>
      <c r="Z45" s="75">
        <f t="shared" si="15"/>
        <v>5990.15</v>
      </c>
      <c r="AA45" s="43">
        <f t="shared" si="16"/>
        <v>161733.65000000005</v>
      </c>
      <c r="AB45" s="75">
        <f t="shared" si="17"/>
        <v>5990.15</v>
      </c>
      <c r="AC45" s="43">
        <f t="shared" si="18"/>
        <v>155743.50000000006</v>
      </c>
      <c r="AD45" s="75">
        <f t="shared" si="19"/>
        <v>5990.15</v>
      </c>
      <c r="AE45" s="43">
        <f t="shared" si="20"/>
        <v>149753.35000000006</v>
      </c>
      <c r="AF45" s="75">
        <f t="shared" si="21"/>
        <v>5990.15</v>
      </c>
      <c r="AG45" s="43">
        <f t="shared" si="22"/>
        <v>143763.20000000007</v>
      </c>
      <c r="AH45" s="75">
        <f t="shared" si="25"/>
        <v>5990.15</v>
      </c>
      <c r="AI45" s="43">
        <f t="shared" si="23"/>
        <v>137773.05000000008</v>
      </c>
      <c r="AJ45" s="75">
        <f t="shared" si="26"/>
        <v>5990.15</v>
      </c>
      <c r="AK45" s="43">
        <f t="shared" si="24"/>
        <v>131782.90000000008</v>
      </c>
      <c r="AN45">
        <v>1</v>
      </c>
    </row>
    <row r="46" spans="1:40" ht="15">
      <c r="A46" s="139" t="s">
        <v>99</v>
      </c>
      <c r="B46" s="139"/>
      <c r="C46" s="49">
        <v>4266760.81</v>
      </c>
      <c r="D46" s="49">
        <v>1763124.5</v>
      </c>
      <c r="E46" s="49">
        <v>2503636.31</v>
      </c>
      <c r="F46" s="50"/>
      <c r="G46" s="49">
        <v>35262.49</v>
      </c>
      <c r="H46" s="51"/>
      <c r="I46" s="52"/>
      <c r="J46" s="50"/>
      <c r="K46" s="49">
        <v>4266760.81</v>
      </c>
      <c r="L46" s="49">
        <v>1798386.99</v>
      </c>
      <c r="M46" s="65">
        <v>2468373.82</v>
      </c>
      <c r="N46" s="42">
        <f t="shared" si="27"/>
        <v>35262.49</v>
      </c>
      <c r="O46" s="41">
        <f t="shared" si="28"/>
        <v>2433111.3299999996</v>
      </c>
      <c r="P46" s="42">
        <f t="shared" si="29"/>
        <v>35262.49</v>
      </c>
      <c r="Q46" s="43">
        <f t="shared" si="6"/>
        <v>2397848.8399999994</v>
      </c>
      <c r="R46" s="75">
        <f t="shared" si="7"/>
        <v>35262.49</v>
      </c>
      <c r="S46" s="43">
        <f t="shared" si="8"/>
        <v>2362586.349999999</v>
      </c>
      <c r="T46" s="75">
        <f t="shared" si="9"/>
        <v>35262.49</v>
      </c>
      <c r="U46" s="43">
        <f t="shared" si="10"/>
        <v>2327323.859999999</v>
      </c>
      <c r="V46" s="75">
        <f t="shared" si="11"/>
        <v>35262.49</v>
      </c>
      <c r="W46" s="43">
        <f t="shared" si="12"/>
        <v>2292061.3699999987</v>
      </c>
      <c r="X46" s="75">
        <f t="shared" si="13"/>
        <v>35262.49</v>
      </c>
      <c r="Y46" s="43">
        <f t="shared" si="14"/>
        <v>2256798.8799999985</v>
      </c>
      <c r="Z46" s="75">
        <f t="shared" si="15"/>
        <v>35262.49</v>
      </c>
      <c r="AA46" s="43">
        <f t="shared" si="16"/>
        <v>2221536.3899999983</v>
      </c>
      <c r="AB46" s="75">
        <f t="shared" si="17"/>
        <v>35262.49</v>
      </c>
      <c r="AC46" s="43">
        <f t="shared" si="18"/>
        <v>2186273.899999998</v>
      </c>
      <c r="AD46" s="75">
        <f t="shared" si="19"/>
        <v>35262.49</v>
      </c>
      <c r="AE46" s="43">
        <f t="shared" si="20"/>
        <v>2151011.409999998</v>
      </c>
      <c r="AF46" s="75">
        <f t="shared" si="21"/>
        <v>35262.49</v>
      </c>
      <c r="AG46" s="43">
        <f t="shared" si="22"/>
        <v>2115748.9199999976</v>
      </c>
      <c r="AH46" s="75">
        <f t="shared" si="25"/>
        <v>35262.49</v>
      </c>
      <c r="AI46" s="43">
        <f t="shared" si="23"/>
        <v>2080486.4299999976</v>
      </c>
      <c r="AJ46" s="75">
        <f t="shared" si="26"/>
        <v>35262.49</v>
      </c>
      <c r="AK46" s="43">
        <f t="shared" si="24"/>
        <v>2045223.9399999976</v>
      </c>
      <c r="AN46">
        <v>1</v>
      </c>
    </row>
    <row r="47" spans="1:40" ht="15">
      <c r="A47" s="139" t="s">
        <v>105</v>
      </c>
      <c r="B47" s="139"/>
      <c r="C47" s="49">
        <v>102975.9</v>
      </c>
      <c r="D47" s="49">
        <v>60574</v>
      </c>
      <c r="E47" s="49">
        <v>42401.9</v>
      </c>
      <c r="F47" s="50"/>
      <c r="G47" s="49">
        <v>1211.48</v>
      </c>
      <c r="H47" s="51"/>
      <c r="I47" s="52"/>
      <c r="J47" s="50"/>
      <c r="K47" s="49">
        <v>102975.9</v>
      </c>
      <c r="L47" s="49">
        <v>61785.48</v>
      </c>
      <c r="M47" s="65">
        <v>41190.42</v>
      </c>
      <c r="N47" s="42">
        <f t="shared" si="27"/>
        <v>1211.48</v>
      </c>
      <c r="O47" s="41">
        <f t="shared" si="28"/>
        <v>39978.939999999995</v>
      </c>
      <c r="P47" s="42">
        <f t="shared" si="29"/>
        <v>1211.48</v>
      </c>
      <c r="Q47" s="43">
        <f t="shared" si="6"/>
        <v>38767.45999999999</v>
      </c>
      <c r="R47" s="75">
        <f t="shared" si="7"/>
        <v>1211.48</v>
      </c>
      <c r="S47" s="43">
        <f t="shared" si="8"/>
        <v>37555.97999999999</v>
      </c>
      <c r="T47" s="75">
        <f t="shared" si="9"/>
        <v>1211.48</v>
      </c>
      <c r="U47" s="43">
        <f t="shared" si="10"/>
        <v>36344.499999999985</v>
      </c>
      <c r="V47" s="75">
        <f t="shared" si="11"/>
        <v>1211.48</v>
      </c>
      <c r="W47" s="43">
        <f t="shared" si="12"/>
        <v>35133.01999999998</v>
      </c>
      <c r="X47" s="75">
        <f t="shared" si="13"/>
        <v>1211.48</v>
      </c>
      <c r="Y47" s="43">
        <f t="shared" si="14"/>
        <v>33921.53999999998</v>
      </c>
      <c r="Z47" s="75">
        <f t="shared" si="15"/>
        <v>1211.48</v>
      </c>
      <c r="AA47" s="43">
        <f t="shared" si="16"/>
        <v>32710.05999999998</v>
      </c>
      <c r="AB47" s="75">
        <f t="shared" si="17"/>
        <v>1211.48</v>
      </c>
      <c r="AC47" s="43">
        <f t="shared" si="18"/>
        <v>31498.57999999998</v>
      </c>
      <c r="AD47" s="75">
        <f t="shared" si="19"/>
        <v>1211.48</v>
      </c>
      <c r="AE47" s="43">
        <f t="shared" si="20"/>
        <v>30287.09999999998</v>
      </c>
      <c r="AF47" s="75">
        <f t="shared" si="21"/>
        <v>1211.48</v>
      </c>
      <c r="AG47" s="43">
        <f t="shared" si="22"/>
        <v>29075.61999999998</v>
      </c>
      <c r="AH47" s="75">
        <f t="shared" si="25"/>
        <v>1211.48</v>
      </c>
      <c r="AI47" s="43">
        <f t="shared" si="23"/>
        <v>27864.13999999998</v>
      </c>
      <c r="AJ47" s="75">
        <f t="shared" si="26"/>
        <v>1211.48</v>
      </c>
      <c r="AK47" s="43">
        <f t="shared" si="24"/>
        <v>26652.65999999998</v>
      </c>
      <c r="AN47">
        <v>1</v>
      </c>
    </row>
    <row r="48" spans="1:40" ht="15">
      <c r="A48" s="139" t="s">
        <v>111</v>
      </c>
      <c r="B48" s="139"/>
      <c r="C48" s="49">
        <v>2697846.4</v>
      </c>
      <c r="D48" s="49">
        <v>745261.5</v>
      </c>
      <c r="E48" s="49">
        <v>1952584.9</v>
      </c>
      <c r="F48" s="50"/>
      <c r="G48" s="49">
        <v>14905.23</v>
      </c>
      <c r="H48" s="51"/>
      <c r="I48" s="52"/>
      <c r="J48" s="50"/>
      <c r="K48" s="49">
        <v>2697846.4</v>
      </c>
      <c r="L48" s="49">
        <v>760166.73</v>
      </c>
      <c r="M48" s="65">
        <v>1937679.67</v>
      </c>
      <c r="N48" s="42">
        <f t="shared" si="27"/>
        <v>14905.23</v>
      </c>
      <c r="O48" s="41">
        <f t="shared" si="28"/>
        <v>1922774.44</v>
      </c>
      <c r="P48" s="42">
        <f t="shared" si="29"/>
        <v>14905.23</v>
      </c>
      <c r="Q48" s="43">
        <f t="shared" si="6"/>
        <v>1907869.21</v>
      </c>
      <c r="R48" s="75">
        <f t="shared" si="7"/>
        <v>14905.23</v>
      </c>
      <c r="S48" s="43">
        <f t="shared" si="8"/>
        <v>1892963.98</v>
      </c>
      <c r="T48" s="75">
        <f t="shared" si="9"/>
        <v>14905.23</v>
      </c>
      <c r="U48" s="43">
        <f t="shared" si="10"/>
        <v>1878058.75</v>
      </c>
      <c r="V48" s="75">
        <f t="shared" si="11"/>
        <v>14905.23</v>
      </c>
      <c r="W48" s="43">
        <f t="shared" si="12"/>
        <v>1863153.52</v>
      </c>
      <c r="X48" s="75">
        <f t="shared" si="13"/>
        <v>14905.23</v>
      </c>
      <c r="Y48" s="43">
        <f t="shared" si="14"/>
        <v>1848248.29</v>
      </c>
      <c r="Z48" s="75">
        <f t="shared" si="15"/>
        <v>14905.23</v>
      </c>
      <c r="AA48" s="43">
        <f t="shared" si="16"/>
        <v>1833343.06</v>
      </c>
      <c r="AB48" s="75">
        <f t="shared" si="17"/>
        <v>14905.23</v>
      </c>
      <c r="AC48" s="43">
        <f t="shared" si="18"/>
        <v>1818437.83</v>
      </c>
      <c r="AD48" s="75">
        <f t="shared" si="19"/>
        <v>14905.23</v>
      </c>
      <c r="AE48" s="43">
        <f t="shared" si="20"/>
        <v>1803532.6</v>
      </c>
      <c r="AF48" s="75">
        <f t="shared" si="21"/>
        <v>14905.23</v>
      </c>
      <c r="AG48" s="43">
        <f t="shared" si="22"/>
        <v>1788627.37</v>
      </c>
      <c r="AH48" s="75">
        <f t="shared" si="25"/>
        <v>14905.23</v>
      </c>
      <c r="AI48" s="43">
        <f t="shared" si="23"/>
        <v>1773722.1400000001</v>
      </c>
      <c r="AJ48" s="75">
        <f t="shared" si="26"/>
        <v>14905.23</v>
      </c>
      <c r="AK48" s="43">
        <f t="shared" si="24"/>
        <v>1758816.9100000001</v>
      </c>
      <c r="AN48">
        <v>1</v>
      </c>
    </row>
    <row r="49" spans="1:40" ht="15">
      <c r="A49" s="139" t="s">
        <v>120</v>
      </c>
      <c r="B49" s="139"/>
      <c r="C49" s="49">
        <v>56152.23</v>
      </c>
      <c r="D49" s="49">
        <v>33030.5</v>
      </c>
      <c r="E49" s="49">
        <v>23121.73</v>
      </c>
      <c r="F49" s="50"/>
      <c r="G49" s="61">
        <v>660.61</v>
      </c>
      <c r="H49" s="51"/>
      <c r="I49" s="52"/>
      <c r="J49" s="50"/>
      <c r="K49" s="49">
        <v>56152.23</v>
      </c>
      <c r="L49" s="49">
        <v>33691.11</v>
      </c>
      <c r="M49" s="65">
        <v>22461.12</v>
      </c>
      <c r="N49" s="42">
        <f t="shared" si="27"/>
        <v>660.61</v>
      </c>
      <c r="O49" s="41">
        <f t="shared" si="28"/>
        <v>21800.51</v>
      </c>
      <c r="P49" s="42">
        <f t="shared" si="29"/>
        <v>660.61</v>
      </c>
      <c r="Q49" s="43">
        <f t="shared" si="6"/>
        <v>21139.899999999998</v>
      </c>
      <c r="R49" s="75">
        <f t="shared" si="7"/>
        <v>660.61</v>
      </c>
      <c r="S49" s="43">
        <f t="shared" si="8"/>
        <v>20479.289999999997</v>
      </c>
      <c r="T49" s="75">
        <f t="shared" si="9"/>
        <v>660.61</v>
      </c>
      <c r="U49" s="43">
        <f t="shared" si="10"/>
        <v>19818.679999999997</v>
      </c>
      <c r="V49" s="75">
        <f t="shared" si="11"/>
        <v>660.61</v>
      </c>
      <c r="W49" s="43">
        <f t="shared" si="12"/>
        <v>19158.069999999996</v>
      </c>
      <c r="X49" s="75">
        <f t="shared" si="13"/>
        <v>660.61</v>
      </c>
      <c r="Y49" s="43">
        <f t="shared" si="14"/>
        <v>18497.459999999995</v>
      </c>
      <c r="Z49" s="75">
        <f t="shared" si="15"/>
        <v>660.61</v>
      </c>
      <c r="AA49" s="43">
        <f t="shared" si="16"/>
        <v>17836.849999999995</v>
      </c>
      <c r="AB49" s="75">
        <f t="shared" si="17"/>
        <v>660.61</v>
      </c>
      <c r="AC49" s="43">
        <f t="shared" si="18"/>
        <v>17176.239999999994</v>
      </c>
      <c r="AD49" s="75">
        <f t="shared" si="19"/>
        <v>660.61</v>
      </c>
      <c r="AE49" s="43">
        <f t="shared" si="20"/>
        <v>16515.629999999994</v>
      </c>
      <c r="AF49" s="75">
        <f t="shared" si="21"/>
        <v>660.61</v>
      </c>
      <c r="AG49" s="43">
        <f t="shared" si="22"/>
        <v>15855.019999999993</v>
      </c>
      <c r="AH49" s="75">
        <f t="shared" si="25"/>
        <v>660.61</v>
      </c>
      <c r="AI49" s="43">
        <f t="shared" si="23"/>
        <v>15194.409999999993</v>
      </c>
      <c r="AJ49" s="75">
        <f t="shared" si="26"/>
        <v>660.61</v>
      </c>
      <c r="AK49" s="43">
        <f t="shared" si="24"/>
        <v>14533.799999999992</v>
      </c>
      <c r="AN49">
        <v>1</v>
      </c>
    </row>
    <row r="50" spans="1:40" ht="15">
      <c r="A50" s="139" t="s">
        <v>126</v>
      </c>
      <c r="B50" s="139"/>
      <c r="C50" s="49">
        <v>89771036.1</v>
      </c>
      <c r="D50" s="49">
        <v>18624696.5</v>
      </c>
      <c r="E50" s="49">
        <v>71146339.6</v>
      </c>
      <c r="F50" s="50"/>
      <c r="G50" s="49">
        <v>372493.93</v>
      </c>
      <c r="H50" s="51"/>
      <c r="I50" s="52"/>
      <c r="J50" s="50"/>
      <c r="K50" s="49">
        <v>89771036.1</v>
      </c>
      <c r="L50" s="49">
        <v>18997190.43</v>
      </c>
      <c r="M50" s="65">
        <v>70773845.67</v>
      </c>
      <c r="N50" s="42">
        <f t="shared" si="27"/>
        <v>372493.93</v>
      </c>
      <c r="O50" s="41">
        <f t="shared" si="28"/>
        <v>70401351.74</v>
      </c>
      <c r="P50" s="42">
        <f t="shared" si="29"/>
        <v>372493.93</v>
      </c>
      <c r="Q50" s="43">
        <f t="shared" si="6"/>
        <v>70028857.80999999</v>
      </c>
      <c r="R50" s="75">
        <f t="shared" si="7"/>
        <v>372493.93</v>
      </c>
      <c r="S50" s="43">
        <f t="shared" si="8"/>
        <v>69656363.87999998</v>
      </c>
      <c r="T50" s="75">
        <f t="shared" si="9"/>
        <v>372493.93</v>
      </c>
      <c r="U50" s="43">
        <f t="shared" si="10"/>
        <v>69283869.94999997</v>
      </c>
      <c r="V50" s="75">
        <f t="shared" si="11"/>
        <v>372493.93</v>
      </c>
      <c r="W50" s="43">
        <f t="shared" si="12"/>
        <v>68911376.01999997</v>
      </c>
      <c r="X50" s="75">
        <f t="shared" si="13"/>
        <v>372493.93</v>
      </c>
      <c r="Y50" s="43">
        <f t="shared" si="14"/>
        <v>68538882.08999996</v>
      </c>
      <c r="Z50" s="75">
        <f t="shared" si="15"/>
        <v>372493.93</v>
      </c>
      <c r="AA50" s="43">
        <f t="shared" si="16"/>
        <v>68166388.15999995</v>
      </c>
      <c r="AB50" s="75">
        <f t="shared" si="17"/>
        <v>372493.93</v>
      </c>
      <c r="AC50" s="43">
        <f t="shared" si="18"/>
        <v>67793894.22999994</v>
      </c>
      <c r="AD50" s="75">
        <f t="shared" si="19"/>
        <v>372493.93</v>
      </c>
      <c r="AE50" s="43">
        <f t="shared" si="20"/>
        <v>67421400.29999994</v>
      </c>
      <c r="AF50" s="75">
        <f t="shared" si="21"/>
        <v>372493.93</v>
      </c>
      <c r="AG50" s="43">
        <f t="shared" si="22"/>
        <v>67048906.36999994</v>
      </c>
      <c r="AH50" s="75">
        <f t="shared" si="25"/>
        <v>372493.93</v>
      </c>
      <c r="AI50" s="43">
        <f t="shared" si="23"/>
        <v>66676412.43999994</v>
      </c>
      <c r="AJ50" s="75">
        <f t="shared" si="26"/>
        <v>372493.93</v>
      </c>
      <c r="AK50" s="43">
        <f t="shared" si="24"/>
        <v>66303918.50999994</v>
      </c>
      <c r="AN50">
        <v>1</v>
      </c>
    </row>
    <row r="51" spans="1:40" ht="15">
      <c r="A51" s="139" t="s">
        <v>128</v>
      </c>
      <c r="B51" s="139"/>
      <c r="C51" s="49">
        <v>33046097.23</v>
      </c>
      <c r="D51" s="49">
        <v>6856037</v>
      </c>
      <c r="E51" s="49">
        <v>26190060.23</v>
      </c>
      <c r="F51" s="50"/>
      <c r="G51" s="49">
        <v>137120.74</v>
      </c>
      <c r="H51" s="51"/>
      <c r="I51" s="52"/>
      <c r="J51" s="50"/>
      <c r="K51" s="49">
        <v>33046097.23</v>
      </c>
      <c r="L51" s="49">
        <v>6993157.74</v>
      </c>
      <c r="M51" s="65">
        <v>26052939.49</v>
      </c>
      <c r="N51" s="42">
        <f t="shared" si="27"/>
        <v>137120.74</v>
      </c>
      <c r="O51" s="41">
        <f t="shared" si="28"/>
        <v>25915818.75</v>
      </c>
      <c r="P51" s="42">
        <f t="shared" si="29"/>
        <v>137120.74</v>
      </c>
      <c r="Q51" s="43">
        <f t="shared" si="6"/>
        <v>25778698.01</v>
      </c>
      <c r="R51" s="75">
        <f t="shared" si="7"/>
        <v>137120.74</v>
      </c>
      <c r="S51" s="43">
        <f t="shared" si="8"/>
        <v>25641577.270000003</v>
      </c>
      <c r="T51" s="75">
        <f t="shared" si="9"/>
        <v>137120.74</v>
      </c>
      <c r="U51" s="43">
        <f t="shared" si="10"/>
        <v>25504456.530000005</v>
      </c>
      <c r="V51" s="75">
        <f t="shared" si="11"/>
        <v>137120.74</v>
      </c>
      <c r="W51" s="43">
        <f t="shared" si="12"/>
        <v>25367335.790000007</v>
      </c>
      <c r="X51" s="75">
        <f t="shared" si="13"/>
        <v>137120.74</v>
      </c>
      <c r="Y51" s="43">
        <f t="shared" si="14"/>
        <v>25230215.05000001</v>
      </c>
      <c r="Z51" s="75">
        <f t="shared" si="15"/>
        <v>137120.74</v>
      </c>
      <c r="AA51" s="43">
        <f t="shared" si="16"/>
        <v>25093094.31000001</v>
      </c>
      <c r="AB51" s="75">
        <f t="shared" si="17"/>
        <v>137120.74</v>
      </c>
      <c r="AC51" s="43">
        <f t="shared" si="18"/>
        <v>24955973.57000001</v>
      </c>
      <c r="AD51" s="75">
        <f t="shared" si="19"/>
        <v>137120.74</v>
      </c>
      <c r="AE51" s="43">
        <f t="shared" si="20"/>
        <v>24818852.830000013</v>
      </c>
      <c r="AF51" s="75">
        <f t="shared" si="21"/>
        <v>137120.74</v>
      </c>
      <c r="AG51" s="43">
        <f t="shared" si="22"/>
        <v>24681732.090000015</v>
      </c>
      <c r="AH51" s="75">
        <f t="shared" si="25"/>
        <v>137120.74</v>
      </c>
      <c r="AI51" s="43">
        <f t="shared" si="23"/>
        <v>24544611.350000016</v>
      </c>
      <c r="AJ51" s="75">
        <f t="shared" si="26"/>
        <v>137120.74</v>
      </c>
      <c r="AK51" s="43">
        <f t="shared" si="24"/>
        <v>24407490.610000018</v>
      </c>
      <c r="AN51">
        <v>1</v>
      </c>
    </row>
    <row r="52" spans="1:40" ht="15">
      <c r="A52" s="139" t="s">
        <v>132</v>
      </c>
      <c r="B52" s="139"/>
      <c r="C52" s="49">
        <v>33514080.13</v>
      </c>
      <c r="D52" s="49">
        <v>6953128.5</v>
      </c>
      <c r="E52" s="49">
        <v>26560951.63</v>
      </c>
      <c r="F52" s="50"/>
      <c r="G52" s="49">
        <v>139062.57</v>
      </c>
      <c r="H52" s="51"/>
      <c r="I52" s="52"/>
      <c r="J52" s="50"/>
      <c r="K52" s="49">
        <v>33514080.13</v>
      </c>
      <c r="L52" s="49">
        <v>7092191.07</v>
      </c>
      <c r="M52" s="65">
        <v>26421889.06</v>
      </c>
      <c r="N52" s="42">
        <f t="shared" si="27"/>
        <v>139062.57</v>
      </c>
      <c r="O52" s="41">
        <f t="shared" si="28"/>
        <v>26282826.49</v>
      </c>
      <c r="P52" s="42">
        <f t="shared" si="29"/>
        <v>139062.57</v>
      </c>
      <c r="Q52" s="43">
        <f t="shared" si="6"/>
        <v>26143763.919999998</v>
      </c>
      <c r="R52" s="75">
        <f t="shared" si="7"/>
        <v>139062.57</v>
      </c>
      <c r="S52" s="43">
        <f t="shared" si="8"/>
        <v>26004701.349999998</v>
      </c>
      <c r="T52" s="75">
        <f t="shared" si="9"/>
        <v>139062.57</v>
      </c>
      <c r="U52" s="43">
        <f t="shared" si="10"/>
        <v>25865638.779999997</v>
      </c>
      <c r="V52" s="75">
        <f t="shared" si="11"/>
        <v>139062.57</v>
      </c>
      <c r="W52" s="43">
        <f t="shared" si="12"/>
        <v>25726576.209999997</v>
      </c>
      <c r="X52" s="75">
        <f t="shared" si="13"/>
        <v>139062.57</v>
      </c>
      <c r="Y52" s="43">
        <f t="shared" si="14"/>
        <v>25587513.639999997</v>
      </c>
      <c r="Z52" s="75">
        <f t="shared" si="15"/>
        <v>139062.57</v>
      </c>
      <c r="AA52" s="43">
        <f t="shared" si="16"/>
        <v>25448451.069999997</v>
      </c>
      <c r="AB52" s="75">
        <f t="shared" si="17"/>
        <v>139062.57</v>
      </c>
      <c r="AC52" s="43">
        <f t="shared" si="18"/>
        <v>25309388.499999996</v>
      </c>
      <c r="AD52" s="75">
        <f t="shared" si="19"/>
        <v>139062.57</v>
      </c>
      <c r="AE52" s="43">
        <f t="shared" si="20"/>
        <v>25170325.929999996</v>
      </c>
      <c r="AF52" s="75">
        <f t="shared" si="21"/>
        <v>139062.57</v>
      </c>
      <c r="AG52" s="43">
        <f t="shared" si="22"/>
        <v>25031263.359999996</v>
      </c>
      <c r="AH52" s="75">
        <f t="shared" si="25"/>
        <v>139062.57</v>
      </c>
      <c r="AI52" s="43">
        <f t="shared" si="23"/>
        <v>24892200.789999995</v>
      </c>
      <c r="AJ52" s="75">
        <f t="shared" si="26"/>
        <v>139062.57</v>
      </c>
      <c r="AK52" s="43">
        <f t="shared" si="24"/>
        <v>24753138.219999995</v>
      </c>
      <c r="AN52">
        <v>1</v>
      </c>
    </row>
    <row r="53" spans="1:40" ht="15">
      <c r="A53" s="139" t="s">
        <v>135</v>
      </c>
      <c r="B53" s="139"/>
      <c r="C53" s="49">
        <v>111156.89</v>
      </c>
      <c r="D53" s="49">
        <v>65386.5</v>
      </c>
      <c r="E53" s="49">
        <v>45770.39</v>
      </c>
      <c r="F53" s="50"/>
      <c r="G53" s="49">
        <v>1307.73</v>
      </c>
      <c r="H53" s="51"/>
      <c r="I53" s="52"/>
      <c r="J53" s="50"/>
      <c r="K53" s="49">
        <v>111156.89</v>
      </c>
      <c r="L53" s="49">
        <v>66694.23</v>
      </c>
      <c r="M53" s="65">
        <v>44462.66</v>
      </c>
      <c r="N53" s="42">
        <f t="shared" si="27"/>
        <v>1307.73</v>
      </c>
      <c r="O53" s="41">
        <f t="shared" si="28"/>
        <v>43154.93</v>
      </c>
      <c r="P53" s="42">
        <f t="shared" si="29"/>
        <v>1307.73</v>
      </c>
      <c r="Q53" s="43">
        <f t="shared" si="6"/>
        <v>41847.2</v>
      </c>
      <c r="R53" s="75">
        <f t="shared" si="7"/>
        <v>1307.73</v>
      </c>
      <c r="S53" s="43">
        <f t="shared" si="8"/>
        <v>40539.469999999994</v>
      </c>
      <c r="T53" s="75">
        <f t="shared" si="9"/>
        <v>1307.73</v>
      </c>
      <c r="U53" s="43">
        <f t="shared" si="10"/>
        <v>39231.73999999999</v>
      </c>
      <c r="V53" s="75">
        <f t="shared" si="11"/>
        <v>1307.73</v>
      </c>
      <c r="W53" s="43">
        <f t="shared" si="12"/>
        <v>37924.00999999999</v>
      </c>
      <c r="X53" s="75">
        <f t="shared" si="13"/>
        <v>1307.73</v>
      </c>
      <c r="Y53" s="43">
        <f t="shared" si="14"/>
        <v>36616.279999999984</v>
      </c>
      <c r="Z53" s="75">
        <f t="shared" si="15"/>
        <v>1307.73</v>
      </c>
      <c r="AA53" s="43">
        <f t="shared" si="16"/>
        <v>35308.54999999998</v>
      </c>
      <c r="AB53" s="75">
        <f t="shared" si="17"/>
        <v>1307.73</v>
      </c>
      <c r="AC53" s="43">
        <f t="shared" si="18"/>
        <v>34000.81999999998</v>
      </c>
      <c r="AD53" s="75">
        <f t="shared" si="19"/>
        <v>1307.73</v>
      </c>
      <c r="AE53" s="43">
        <f t="shared" si="20"/>
        <v>32693.08999999998</v>
      </c>
      <c r="AF53" s="75">
        <f t="shared" si="21"/>
        <v>1307.73</v>
      </c>
      <c r="AG53" s="43">
        <f t="shared" si="22"/>
        <v>31385.35999999998</v>
      </c>
      <c r="AH53" s="75">
        <f t="shared" si="25"/>
        <v>1307.73</v>
      </c>
      <c r="AI53" s="43">
        <f t="shared" si="23"/>
        <v>30077.62999999998</v>
      </c>
      <c r="AJ53" s="75">
        <f t="shared" si="26"/>
        <v>1307.73</v>
      </c>
      <c r="AK53" s="43">
        <f t="shared" si="24"/>
        <v>28769.89999999998</v>
      </c>
      <c r="AN53">
        <v>1</v>
      </c>
    </row>
    <row r="54" spans="1:40" ht="15">
      <c r="A54" s="139" t="s">
        <v>141</v>
      </c>
      <c r="B54" s="139"/>
      <c r="C54" s="49">
        <v>69977.17</v>
      </c>
      <c r="D54" s="49">
        <v>19330.5</v>
      </c>
      <c r="E54" s="49">
        <v>50646.67</v>
      </c>
      <c r="F54" s="50"/>
      <c r="G54" s="61">
        <v>386.61</v>
      </c>
      <c r="H54" s="51"/>
      <c r="I54" s="52"/>
      <c r="J54" s="50"/>
      <c r="K54" s="49">
        <v>69977.17</v>
      </c>
      <c r="L54" s="49">
        <v>19717.11</v>
      </c>
      <c r="M54" s="65">
        <v>50260.06</v>
      </c>
      <c r="N54" s="42">
        <f t="shared" si="27"/>
        <v>386.61</v>
      </c>
      <c r="O54" s="41">
        <f t="shared" si="28"/>
        <v>49873.45</v>
      </c>
      <c r="P54" s="42">
        <f t="shared" si="29"/>
        <v>386.61</v>
      </c>
      <c r="Q54" s="43">
        <f t="shared" si="6"/>
        <v>49486.84</v>
      </c>
      <c r="R54" s="75">
        <f t="shared" si="7"/>
        <v>386.61</v>
      </c>
      <c r="S54" s="43">
        <f t="shared" si="8"/>
        <v>49100.229999999996</v>
      </c>
      <c r="T54" s="75">
        <f t="shared" si="9"/>
        <v>386.61</v>
      </c>
      <c r="U54" s="43">
        <f t="shared" si="10"/>
        <v>48713.619999999995</v>
      </c>
      <c r="V54" s="75">
        <f t="shared" si="11"/>
        <v>386.61</v>
      </c>
      <c r="W54" s="43">
        <f t="shared" si="12"/>
        <v>48327.009999999995</v>
      </c>
      <c r="X54" s="75">
        <f t="shared" si="13"/>
        <v>386.61</v>
      </c>
      <c r="Y54" s="43">
        <f t="shared" si="14"/>
        <v>47940.399999999994</v>
      </c>
      <c r="Z54" s="75">
        <f t="shared" si="15"/>
        <v>386.61</v>
      </c>
      <c r="AA54" s="43">
        <f t="shared" si="16"/>
        <v>47553.78999999999</v>
      </c>
      <c r="AB54" s="75">
        <f t="shared" si="17"/>
        <v>386.61</v>
      </c>
      <c r="AC54" s="43">
        <f t="shared" si="18"/>
        <v>47167.17999999999</v>
      </c>
      <c r="AD54" s="75">
        <f t="shared" si="19"/>
        <v>386.61</v>
      </c>
      <c r="AE54" s="43">
        <f t="shared" si="20"/>
        <v>46780.56999999999</v>
      </c>
      <c r="AF54" s="75">
        <f t="shared" si="21"/>
        <v>386.61</v>
      </c>
      <c r="AG54" s="43">
        <f t="shared" si="22"/>
        <v>46393.95999999999</v>
      </c>
      <c r="AH54" s="75">
        <f t="shared" si="25"/>
        <v>386.61</v>
      </c>
      <c r="AI54" s="43">
        <f t="shared" si="23"/>
        <v>46007.34999999999</v>
      </c>
      <c r="AJ54" s="75">
        <f t="shared" si="26"/>
        <v>386.61</v>
      </c>
      <c r="AK54" s="43">
        <f t="shared" si="24"/>
        <v>45620.73999999999</v>
      </c>
      <c r="AN54">
        <v>1</v>
      </c>
    </row>
    <row r="55" spans="1:40" ht="15">
      <c r="A55" s="139" t="s">
        <v>149</v>
      </c>
      <c r="B55" s="139"/>
      <c r="C55" s="49">
        <v>82847.49</v>
      </c>
      <c r="D55" s="49">
        <v>22886</v>
      </c>
      <c r="E55" s="49">
        <v>59961.49</v>
      </c>
      <c r="F55" s="50"/>
      <c r="G55" s="61">
        <v>457.72</v>
      </c>
      <c r="H55" s="51"/>
      <c r="I55" s="52"/>
      <c r="J55" s="50"/>
      <c r="K55" s="49">
        <v>82847.49</v>
      </c>
      <c r="L55" s="49">
        <v>23343.72</v>
      </c>
      <c r="M55" s="65">
        <v>59503.77</v>
      </c>
      <c r="N55" s="42">
        <f t="shared" si="27"/>
        <v>457.72</v>
      </c>
      <c r="O55" s="41">
        <f t="shared" si="28"/>
        <v>59046.049999999996</v>
      </c>
      <c r="P55" s="42">
        <f t="shared" si="29"/>
        <v>457.72</v>
      </c>
      <c r="Q55" s="43">
        <f t="shared" si="6"/>
        <v>58588.329999999994</v>
      </c>
      <c r="R55" s="75">
        <f t="shared" si="7"/>
        <v>457.72</v>
      </c>
      <c r="S55" s="43">
        <f t="shared" si="8"/>
        <v>58130.60999999999</v>
      </c>
      <c r="T55" s="75">
        <f t="shared" si="9"/>
        <v>457.72</v>
      </c>
      <c r="U55" s="43">
        <f t="shared" si="10"/>
        <v>57672.88999999999</v>
      </c>
      <c r="V55" s="75">
        <f t="shared" si="11"/>
        <v>457.72</v>
      </c>
      <c r="W55" s="43">
        <f t="shared" si="12"/>
        <v>57215.16999999999</v>
      </c>
      <c r="X55" s="75">
        <f t="shared" si="13"/>
        <v>457.72</v>
      </c>
      <c r="Y55" s="43">
        <f t="shared" si="14"/>
        <v>56757.44999999999</v>
      </c>
      <c r="Z55" s="75">
        <f t="shared" si="15"/>
        <v>457.72</v>
      </c>
      <c r="AA55" s="43">
        <f t="shared" si="16"/>
        <v>56299.72999999999</v>
      </c>
      <c r="AB55" s="75">
        <f t="shared" si="17"/>
        <v>457.72</v>
      </c>
      <c r="AC55" s="43">
        <f t="shared" si="18"/>
        <v>55842.00999999999</v>
      </c>
      <c r="AD55" s="75">
        <f t="shared" si="19"/>
        <v>457.72</v>
      </c>
      <c r="AE55" s="43">
        <f t="shared" si="20"/>
        <v>55384.289999999986</v>
      </c>
      <c r="AF55" s="75">
        <f t="shared" si="21"/>
        <v>457.72</v>
      </c>
      <c r="AG55" s="43">
        <f t="shared" si="22"/>
        <v>54926.569999999985</v>
      </c>
      <c r="AH55" s="75">
        <f t="shared" si="25"/>
        <v>457.72</v>
      </c>
      <c r="AI55" s="43">
        <f t="shared" si="23"/>
        <v>54468.849999999984</v>
      </c>
      <c r="AJ55" s="75">
        <f t="shared" si="26"/>
        <v>457.72</v>
      </c>
      <c r="AK55" s="43">
        <f t="shared" si="24"/>
        <v>54011.12999999998</v>
      </c>
      <c r="AN55">
        <v>1</v>
      </c>
    </row>
    <row r="56" spans="1:40" ht="15">
      <c r="A56" s="139" t="s">
        <v>80</v>
      </c>
      <c r="B56" s="139"/>
      <c r="C56" s="49">
        <v>52916.83</v>
      </c>
      <c r="D56" s="49">
        <v>52916.83</v>
      </c>
      <c r="E56" s="50"/>
      <c r="F56" s="50"/>
      <c r="G56" s="50"/>
      <c r="H56" s="51"/>
      <c r="I56" s="52"/>
      <c r="J56" s="50"/>
      <c r="K56" s="49">
        <v>52916.83</v>
      </c>
      <c r="L56" s="49">
        <v>52916.83</v>
      </c>
      <c r="M56" s="51"/>
      <c r="N56" s="42">
        <f t="shared" si="27"/>
        <v>0</v>
      </c>
      <c r="O56" s="41">
        <f t="shared" si="28"/>
        <v>0</v>
      </c>
      <c r="P56" s="42">
        <f t="shared" si="29"/>
        <v>0</v>
      </c>
      <c r="Q56" s="43">
        <f t="shared" si="6"/>
        <v>0</v>
      </c>
      <c r="R56" s="75">
        <f t="shared" si="7"/>
        <v>0</v>
      </c>
      <c r="S56" s="43">
        <f t="shared" si="8"/>
        <v>0</v>
      </c>
      <c r="T56" s="75">
        <f t="shared" si="9"/>
        <v>0</v>
      </c>
      <c r="U56" s="43">
        <f t="shared" si="10"/>
        <v>0</v>
      </c>
      <c r="V56" s="75">
        <f t="shared" si="11"/>
        <v>0</v>
      </c>
      <c r="W56" s="43">
        <f t="shared" si="12"/>
        <v>0</v>
      </c>
      <c r="X56" s="75">
        <f t="shared" si="13"/>
        <v>0</v>
      </c>
      <c r="Y56" s="43">
        <f t="shared" si="14"/>
        <v>0</v>
      </c>
      <c r="Z56" s="75">
        <f t="shared" si="15"/>
        <v>0</v>
      </c>
      <c r="AA56" s="43">
        <f t="shared" si="16"/>
        <v>0</v>
      </c>
      <c r="AB56" s="75">
        <f t="shared" si="17"/>
        <v>0</v>
      </c>
      <c r="AC56" s="43">
        <f t="shared" si="18"/>
        <v>0</v>
      </c>
      <c r="AD56" s="75">
        <f t="shared" si="19"/>
        <v>0</v>
      </c>
      <c r="AE56" s="43">
        <f t="shared" si="20"/>
        <v>0</v>
      </c>
      <c r="AF56" s="75">
        <f t="shared" si="21"/>
        <v>0</v>
      </c>
      <c r="AG56" s="43">
        <f t="shared" si="22"/>
        <v>0</v>
      </c>
      <c r="AH56" s="75">
        <f t="shared" si="25"/>
        <v>0</v>
      </c>
      <c r="AI56" s="43">
        <f t="shared" si="23"/>
        <v>0</v>
      </c>
      <c r="AJ56" s="75">
        <f t="shared" si="26"/>
        <v>0</v>
      </c>
      <c r="AK56" s="43">
        <f t="shared" si="24"/>
        <v>0</v>
      </c>
      <c r="AN56">
        <v>1</v>
      </c>
    </row>
    <row r="57" spans="1:37" ht="15">
      <c r="A57" s="144" t="s">
        <v>362</v>
      </c>
      <c r="B57" s="144"/>
      <c r="C57" s="57">
        <v>728652070.48</v>
      </c>
      <c r="D57" s="57">
        <v>327723989.35</v>
      </c>
      <c r="E57" s="57">
        <v>400928081.13</v>
      </c>
      <c r="F57" s="57">
        <v>884705.46</v>
      </c>
      <c r="G57" s="57">
        <v>4490140.2</v>
      </c>
      <c r="H57" s="59"/>
      <c r="I57" s="60"/>
      <c r="J57" s="58"/>
      <c r="K57" s="57">
        <f>SUM(K58:K120)</f>
        <v>729536775.9400004</v>
      </c>
      <c r="L57" s="57">
        <f>SUM(L58:L120)</f>
        <v>332214129.55000013</v>
      </c>
      <c r="M57" s="57">
        <f>SUM(M58:M120)</f>
        <v>397322646.39000016</v>
      </c>
      <c r="N57" s="66">
        <f>SUM(N58:N120)</f>
        <v>4600728.401250001</v>
      </c>
      <c r="O57" s="66">
        <f>SUM(O58:O120)</f>
        <v>392721917.98875</v>
      </c>
      <c r="P57" s="66">
        <f aca="true" t="shared" si="30" ref="P57:AK57">SUM(P58:P120)</f>
        <v>4600728.401250001</v>
      </c>
      <c r="Q57" s="66">
        <f t="shared" si="30"/>
        <v>389155130.15749997</v>
      </c>
      <c r="R57" s="66">
        <f t="shared" si="30"/>
        <v>4773051.791250001</v>
      </c>
      <c r="S57" s="66">
        <f t="shared" si="30"/>
        <v>384382078.36625004</v>
      </c>
      <c r="T57" s="66">
        <f t="shared" si="30"/>
        <v>4773051.791250001</v>
      </c>
      <c r="U57" s="66">
        <f t="shared" si="30"/>
        <v>379609026.575</v>
      </c>
      <c r="V57" s="66">
        <f t="shared" si="30"/>
        <v>4773051.791250001</v>
      </c>
      <c r="W57" s="66">
        <f t="shared" si="30"/>
        <v>374835974.78374994</v>
      </c>
      <c r="X57" s="66">
        <f t="shared" si="30"/>
        <v>4773051.791250001</v>
      </c>
      <c r="Y57" s="66">
        <f t="shared" si="30"/>
        <v>370062922.9925</v>
      </c>
      <c r="Z57" s="66">
        <f t="shared" si="30"/>
        <v>4773051.791250001</v>
      </c>
      <c r="AA57" s="66">
        <f t="shared" si="30"/>
        <v>365289871.2012499</v>
      </c>
      <c r="AB57" s="66">
        <f t="shared" si="30"/>
        <v>4747954.061249999</v>
      </c>
      <c r="AC57" s="66">
        <f t="shared" si="30"/>
        <v>360541917.14</v>
      </c>
      <c r="AD57" s="66">
        <f t="shared" si="30"/>
        <v>3759577.1500000004</v>
      </c>
      <c r="AE57" s="66">
        <f t="shared" si="30"/>
        <v>356782339.99</v>
      </c>
      <c r="AF57" s="66">
        <f t="shared" si="30"/>
        <v>3759575.98</v>
      </c>
      <c r="AG57" s="66">
        <f t="shared" si="30"/>
        <v>353022764.0100001</v>
      </c>
      <c r="AH57" s="66">
        <f t="shared" si="30"/>
        <v>3759575.98</v>
      </c>
      <c r="AI57" s="66">
        <f t="shared" si="30"/>
        <v>349263188.0300001</v>
      </c>
      <c r="AJ57" s="66">
        <f t="shared" si="30"/>
        <v>3759575.98</v>
      </c>
      <c r="AK57" s="66">
        <f t="shared" si="30"/>
        <v>345503612.05000013</v>
      </c>
    </row>
    <row r="58" spans="1:40" ht="15">
      <c r="A58" s="139" t="s">
        <v>316</v>
      </c>
      <c r="B58" s="139"/>
      <c r="C58" s="49">
        <v>2391813.84</v>
      </c>
      <c r="D58" s="49">
        <v>2135547.75</v>
      </c>
      <c r="E58" s="49">
        <v>256266.09</v>
      </c>
      <c r="F58" s="50"/>
      <c r="G58" s="49">
        <v>28473.97</v>
      </c>
      <c r="H58" s="51"/>
      <c r="I58" s="52"/>
      <c r="J58" s="50"/>
      <c r="K58" s="49">
        <v>2391813.84</v>
      </c>
      <c r="L58" s="49">
        <v>2164021.72</v>
      </c>
      <c r="M58" s="65">
        <v>227792.12</v>
      </c>
      <c r="N58" s="42">
        <f>G58</f>
        <v>28473.97</v>
      </c>
      <c r="O58" s="41">
        <f>M58-N58</f>
        <v>199318.15</v>
      </c>
      <c r="P58" s="42">
        <f>N58</f>
        <v>28473.97</v>
      </c>
      <c r="Q58" s="41">
        <f>O58-P58</f>
        <v>170844.18</v>
      </c>
      <c r="R58" s="75">
        <f t="shared" si="7"/>
        <v>28473.97</v>
      </c>
      <c r="S58" s="41">
        <f>Q58-R58</f>
        <v>142370.21</v>
      </c>
      <c r="T58" s="75">
        <f t="shared" si="9"/>
        <v>28473.97</v>
      </c>
      <c r="U58" s="41">
        <f>S58-T58</f>
        <v>113896.23999999999</v>
      </c>
      <c r="V58" s="75">
        <f t="shared" si="11"/>
        <v>28473.97</v>
      </c>
      <c r="W58" s="41">
        <f>U58-V58</f>
        <v>85422.26999999999</v>
      </c>
      <c r="X58" s="75">
        <f t="shared" si="13"/>
        <v>28473.97</v>
      </c>
      <c r="Y58" s="41">
        <f>W58-X58</f>
        <v>56948.29999999999</v>
      </c>
      <c r="Z58" s="75">
        <f t="shared" si="15"/>
        <v>28473.97</v>
      </c>
      <c r="AA58" s="41">
        <f>Y58-Z58</f>
        <v>28474.329999999987</v>
      </c>
      <c r="AB58" s="75">
        <f t="shared" si="17"/>
        <v>28473.97</v>
      </c>
      <c r="AC58" s="41">
        <f>AA58-AB58</f>
        <v>0.35999999998603016</v>
      </c>
      <c r="AD58" s="62">
        <f>AC58</f>
        <v>0.35999999998603016</v>
      </c>
      <c r="AE58" s="41">
        <f>AC58-AD58</f>
        <v>0</v>
      </c>
      <c r="AF58" s="62">
        <f>AE58</f>
        <v>0</v>
      </c>
      <c r="AG58" s="41">
        <f>AE58-AF58</f>
        <v>0</v>
      </c>
      <c r="AH58" s="75">
        <f t="shared" si="25"/>
        <v>0</v>
      </c>
      <c r="AI58" s="41">
        <f>AG58-AH58</f>
        <v>0</v>
      </c>
      <c r="AJ58" s="75">
        <f t="shared" si="26"/>
        <v>0</v>
      </c>
      <c r="AK58" s="41">
        <f>AI58-AJ58</f>
        <v>0</v>
      </c>
      <c r="AN58">
        <v>1</v>
      </c>
    </row>
    <row r="59" spans="1:40" ht="15">
      <c r="A59" s="139" t="s">
        <v>232</v>
      </c>
      <c r="B59" s="139"/>
      <c r="C59" s="49">
        <v>1250980.08</v>
      </c>
      <c r="D59" s="49">
        <v>259410.25</v>
      </c>
      <c r="E59" s="49">
        <v>991569.83</v>
      </c>
      <c r="F59" s="50"/>
      <c r="G59" s="49">
        <v>3479.19</v>
      </c>
      <c r="H59" s="51"/>
      <c r="I59" s="52"/>
      <c r="J59" s="50"/>
      <c r="K59" s="49">
        <v>1250980.08</v>
      </c>
      <c r="L59" s="49">
        <v>262889.44</v>
      </c>
      <c r="M59" s="65">
        <v>988090.64</v>
      </c>
      <c r="N59" s="42">
        <f aca="true" t="shared" si="31" ref="N59:N120">G59</f>
        <v>3479.19</v>
      </c>
      <c r="O59" s="41">
        <f aca="true" t="shared" si="32" ref="O59:O120">M59-N59</f>
        <v>984611.4500000001</v>
      </c>
      <c r="P59" s="42">
        <f aca="true" t="shared" si="33" ref="P59:P120">N59</f>
        <v>3479.19</v>
      </c>
      <c r="Q59" s="41">
        <f aca="true" t="shared" si="34" ref="Q59:Q120">O59-P59</f>
        <v>981132.2600000001</v>
      </c>
      <c r="R59" s="75">
        <f t="shared" si="7"/>
        <v>3479.19</v>
      </c>
      <c r="S59" s="41">
        <f aca="true" t="shared" si="35" ref="S59:S120">Q59-R59</f>
        <v>977653.0700000002</v>
      </c>
      <c r="T59" s="75">
        <f t="shared" si="9"/>
        <v>3479.19</v>
      </c>
      <c r="U59" s="41">
        <f aca="true" t="shared" si="36" ref="U59:U120">S59-T59</f>
        <v>974173.8800000002</v>
      </c>
      <c r="V59" s="75">
        <f t="shared" si="11"/>
        <v>3479.19</v>
      </c>
      <c r="W59" s="41">
        <f aca="true" t="shared" si="37" ref="W59:W120">U59-V59</f>
        <v>970694.6900000003</v>
      </c>
      <c r="X59" s="75">
        <f t="shared" si="13"/>
        <v>3479.19</v>
      </c>
      <c r="Y59" s="41">
        <f aca="true" t="shared" si="38" ref="Y59:Y120">W59-X59</f>
        <v>967215.5000000003</v>
      </c>
      <c r="Z59" s="75">
        <f t="shared" si="15"/>
        <v>3479.19</v>
      </c>
      <c r="AA59" s="41">
        <f aca="true" t="shared" si="39" ref="AA59:AA120">Y59-Z59</f>
        <v>963736.3100000004</v>
      </c>
      <c r="AB59" s="75">
        <f t="shared" si="17"/>
        <v>3479.19</v>
      </c>
      <c r="AC59" s="41">
        <f aca="true" t="shared" si="40" ref="AC59:AC120">AA59-AB59</f>
        <v>960257.1200000005</v>
      </c>
      <c r="AD59" s="75">
        <f t="shared" si="19"/>
        <v>3479.19</v>
      </c>
      <c r="AE59" s="41">
        <f aca="true" t="shared" si="41" ref="AE59:AE120">AC59-AD59</f>
        <v>956777.9300000005</v>
      </c>
      <c r="AF59" s="75">
        <f t="shared" si="21"/>
        <v>3479.19</v>
      </c>
      <c r="AG59" s="41">
        <f aca="true" t="shared" si="42" ref="AG59:AG120">AE59-AF59</f>
        <v>953298.7400000006</v>
      </c>
      <c r="AH59" s="75">
        <f t="shared" si="25"/>
        <v>3479.19</v>
      </c>
      <c r="AI59" s="41">
        <f aca="true" t="shared" si="43" ref="AI59:AI120">AG59-AH59</f>
        <v>949819.5500000006</v>
      </c>
      <c r="AJ59" s="75">
        <f t="shared" si="26"/>
        <v>3479.19</v>
      </c>
      <c r="AK59" s="41">
        <f aca="true" t="shared" si="44" ref="AK59:AK120">AI59-AJ59</f>
        <v>946340.3600000007</v>
      </c>
      <c r="AN59">
        <v>1</v>
      </c>
    </row>
    <row r="60" spans="1:40" ht="15">
      <c r="A60" s="139" t="s">
        <v>238</v>
      </c>
      <c r="B60" s="139"/>
      <c r="C60" s="49">
        <v>1230490.08</v>
      </c>
      <c r="D60" s="49">
        <v>256352.25</v>
      </c>
      <c r="E60" s="49">
        <v>974137.83</v>
      </c>
      <c r="F60" s="50"/>
      <c r="G60" s="49">
        <v>3418.03</v>
      </c>
      <c r="H60" s="51"/>
      <c r="I60" s="52"/>
      <c r="J60" s="50"/>
      <c r="K60" s="49">
        <v>1230490.08</v>
      </c>
      <c r="L60" s="49">
        <v>259770.28</v>
      </c>
      <c r="M60" s="65">
        <v>970719.8</v>
      </c>
      <c r="N60" s="42">
        <f t="shared" si="31"/>
        <v>3418.03</v>
      </c>
      <c r="O60" s="41">
        <f t="shared" si="32"/>
        <v>967301.77</v>
      </c>
      <c r="P60" s="42">
        <f t="shared" si="33"/>
        <v>3418.03</v>
      </c>
      <c r="Q60" s="41">
        <f t="shared" si="34"/>
        <v>963883.74</v>
      </c>
      <c r="R60" s="75">
        <f t="shared" si="7"/>
        <v>3418.03</v>
      </c>
      <c r="S60" s="41">
        <f t="shared" si="35"/>
        <v>960465.71</v>
      </c>
      <c r="T60" s="75">
        <f t="shared" si="9"/>
        <v>3418.03</v>
      </c>
      <c r="U60" s="41">
        <f t="shared" si="36"/>
        <v>957047.6799999999</v>
      </c>
      <c r="V60" s="75">
        <f t="shared" si="11"/>
        <v>3418.03</v>
      </c>
      <c r="W60" s="41">
        <f t="shared" si="37"/>
        <v>953629.6499999999</v>
      </c>
      <c r="X60" s="75">
        <f t="shared" si="13"/>
        <v>3418.03</v>
      </c>
      <c r="Y60" s="41">
        <f t="shared" si="38"/>
        <v>950211.6199999999</v>
      </c>
      <c r="Z60" s="75">
        <f t="shared" si="15"/>
        <v>3418.03</v>
      </c>
      <c r="AA60" s="41">
        <f t="shared" si="39"/>
        <v>946793.5899999999</v>
      </c>
      <c r="AB60" s="75">
        <f t="shared" si="17"/>
        <v>3418.03</v>
      </c>
      <c r="AC60" s="41">
        <f t="shared" si="40"/>
        <v>943375.5599999998</v>
      </c>
      <c r="AD60" s="75">
        <f t="shared" si="19"/>
        <v>3418.03</v>
      </c>
      <c r="AE60" s="41">
        <f t="shared" si="41"/>
        <v>939957.5299999998</v>
      </c>
      <c r="AF60" s="75">
        <f t="shared" si="21"/>
        <v>3418.03</v>
      </c>
      <c r="AG60" s="41">
        <f t="shared" si="42"/>
        <v>936539.4999999998</v>
      </c>
      <c r="AH60" s="75">
        <f t="shared" si="25"/>
        <v>3418.03</v>
      </c>
      <c r="AI60" s="41">
        <f t="shared" si="43"/>
        <v>933121.4699999997</v>
      </c>
      <c r="AJ60" s="75">
        <f t="shared" si="26"/>
        <v>3418.03</v>
      </c>
      <c r="AK60" s="41">
        <f t="shared" si="44"/>
        <v>929703.4399999997</v>
      </c>
      <c r="AN60">
        <v>1</v>
      </c>
    </row>
    <row r="61" spans="1:40" ht="15">
      <c r="A61" s="139" t="s">
        <v>239</v>
      </c>
      <c r="B61" s="139"/>
      <c r="C61" s="49">
        <v>1375890.5</v>
      </c>
      <c r="D61" s="49">
        <v>276981.25</v>
      </c>
      <c r="E61" s="49">
        <v>1098909.25</v>
      </c>
      <c r="F61" s="50"/>
      <c r="G61" s="49">
        <v>3855.82</v>
      </c>
      <c r="H61" s="51"/>
      <c r="I61" s="52"/>
      <c r="J61" s="50"/>
      <c r="K61" s="49">
        <v>1375890.5</v>
      </c>
      <c r="L61" s="49">
        <v>280837.07</v>
      </c>
      <c r="M61" s="65">
        <v>1095053.43</v>
      </c>
      <c r="N61" s="42">
        <f t="shared" si="31"/>
        <v>3855.82</v>
      </c>
      <c r="O61" s="41">
        <f t="shared" si="32"/>
        <v>1091197.6099999999</v>
      </c>
      <c r="P61" s="42">
        <f t="shared" si="33"/>
        <v>3855.82</v>
      </c>
      <c r="Q61" s="41">
        <f t="shared" si="34"/>
        <v>1087341.7899999998</v>
      </c>
      <c r="R61" s="75">
        <f t="shared" si="7"/>
        <v>3855.82</v>
      </c>
      <c r="S61" s="41">
        <f t="shared" si="35"/>
        <v>1083485.9699999997</v>
      </c>
      <c r="T61" s="75">
        <f t="shared" si="9"/>
        <v>3855.82</v>
      </c>
      <c r="U61" s="41">
        <f t="shared" si="36"/>
        <v>1079630.1499999997</v>
      </c>
      <c r="V61" s="75">
        <f t="shared" si="11"/>
        <v>3855.82</v>
      </c>
      <c r="W61" s="41">
        <f t="shared" si="37"/>
        <v>1075774.3299999996</v>
      </c>
      <c r="X61" s="75">
        <f t="shared" si="13"/>
        <v>3855.82</v>
      </c>
      <c r="Y61" s="41">
        <f t="shared" si="38"/>
        <v>1071918.5099999995</v>
      </c>
      <c r="Z61" s="75">
        <f t="shared" si="15"/>
        <v>3855.82</v>
      </c>
      <c r="AA61" s="41">
        <f t="shared" si="39"/>
        <v>1068062.6899999995</v>
      </c>
      <c r="AB61" s="75">
        <f t="shared" si="17"/>
        <v>3855.82</v>
      </c>
      <c r="AC61" s="41">
        <f t="shared" si="40"/>
        <v>1064206.8699999994</v>
      </c>
      <c r="AD61" s="75">
        <f t="shared" si="19"/>
        <v>3855.82</v>
      </c>
      <c r="AE61" s="41">
        <f t="shared" si="41"/>
        <v>1060351.0499999993</v>
      </c>
      <c r="AF61" s="75">
        <f t="shared" si="21"/>
        <v>3855.82</v>
      </c>
      <c r="AG61" s="41">
        <f t="shared" si="42"/>
        <v>1056495.2299999993</v>
      </c>
      <c r="AH61" s="75">
        <f t="shared" si="25"/>
        <v>3855.82</v>
      </c>
      <c r="AI61" s="41">
        <f t="shared" si="43"/>
        <v>1052639.4099999992</v>
      </c>
      <c r="AJ61" s="75">
        <f t="shared" si="26"/>
        <v>3855.82</v>
      </c>
      <c r="AK61" s="41">
        <f t="shared" si="44"/>
        <v>1048783.5899999992</v>
      </c>
      <c r="AN61">
        <v>1</v>
      </c>
    </row>
    <row r="62" spans="1:40" ht="15">
      <c r="A62" s="139" t="s">
        <v>250</v>
      </c>
      <c r="B62" s="139"/>
      <c r="C62" s="49">
        <v>166666122.16</v>
      </c>
      <c r="D62" s="49">
        <v>34705575.25</v>
      </c>
      <c r="E62" s="49">
        <v>131960546.91</v>
      </c>
      <c r="F62" s="50"/>
      <c r="G62" s="49">
        <v>463019.46</v>
      </c>
      <c r="H62" s="51"/>
      <c r="I62" s="52"/>
      <c r="J62" s="50"/>
      <c r="K62" s="49">
        <v>166666122.16</v>
      </c>
      <c r="L62" s="49">
        <v>35168594.71</v>
      </c>
      <c r="M62" s="65">
        <v>131497527.45</v>
      </c>
      <c r="N62" s="42">
        <f t="shared" si="31"/>
        <v>463019.46</v>
      </c>
      <c r="O62" s="41">
        <f t="shared" si="32"/>
        <v>131034507.99000001</v>
      </c>
      <c r="P62" s="42">
        <f t="shared" si="33"/>
        <v>463019.46</v>
      </c>
      <c r="Q62" s="41">
        <f t="shared" si="34"/>
        <v>130571488.53000002</v>
      </c>
      <c r="R62" s="75">
        <f t="shared" si="7"/>
        <v>463019.46</v>
      </c>
      <c r="S62" s="41">
        <f t="shared" si="35"/>
        <v>130108469.07000002</v>
      </c>
      <c r="T62" s="75">
        <f t="shared" si="9"/>
        <v>463019.46</v>
      </c>
      <c r="U62" s="41">
        <f t="shared" si="36"/>
        <v>129645449.61000003</v>
      </c>
      <c r="V62" s="75">
        <f t="shared" si="11"/>
        <v>463019.46</v>
      </c>
      <c r="W62" s="41">
        <f t="shared" si="37"/>
        <v>129182430.15000004</v>
      </c>
      <c r="X62" s="75">
        <f t="shared" si="13"/>
        <v>463019.46</v>
      </c>
      <c r="Y62" s="41">
        <f t="shared" si="38"/>
        <v>128719410.69000004</v>
      </c>
      <c r="Z62" s="75">
        <f t="shared" si="15"/>
        <v>463019.46</v>
      </c>
      <c r="AA62" s="41">
        <f t="shared" si="39"/>
        <v>128256391.23000005</v>
      </c>
      <c r="AB62" s="75">
        <f t="shared" si="17"/>
        <v>463019.46</v>
      </c>
      <c r="AC62" s="41">
        <f t="shared" si="40"/>
        <v>127793371.77000006</v>
      </c>
      <c r="AD62" s="75">
        <f t="shared" si="19"/>
        <v>463019.46</v>
      </c>
      <c r="AE62" s="41">
        <f t="shared" si="41"/>
        <v>127330352.31000006</v>
      </c>
      <c r="AF62" s="75">
        <f t="shared" si="21"/>
        <v>463019.46</v>
      </c>
      <c r="AG62" s="41">
        <f t="shared" si="42"/>
        <v>126867332.85000007</v>
      </c>
      <c r="AH62" s="75">
        <f t="shared" si="25"/>
        <v>463019.46</v>
      </c>
      <c r="AI62" s="41">
        <f t="shared" si="43"/>
        <v>126404313.39000008</v>
      </c>
      <c r="AJ62" s="75">
        <f t="shared" si="26"/>
        <v>463019.46</v>
      </c>
      <c r="AK62" s="41">
        <f t="shared" si="44"/>
        <v>125941293.93000008</v>
      </c>
      <c r="AN62">
        <v>1</v>
      </c>
    </row>
    <row r="63" spans="1:40" ht="15">
      <c r="A63" s="139" t="s">
        <v>273</v>
      </c>
      <c r="B63" s="139"/>
      <c r="C63" s="49">
        <v>36872392.28</v>
      </c>
      <c r="D63" s="49">
        <v>23045245.5</v>
      </c>
      <c r="E63" s="49">
        <v>13827146.78</v>
      </c>
      <c r="F63" s="50"/>
      <c r="G63" s="49">
        <v>307269.94</v>
      </c>
      <c r="H63" s="51"/>
      <c r="I63" s="52"/>
      <c r="J63" s="50"/>
      <c r="K63" s="49">
        <v>36872392.28</v>
      </c>
      <c r="L63" s="49">
        <v>23352515.44</v>
      </c>
      <c r="M63" s="65">
        <v>13519876.84</v>
      </c>
      <c r="N63" s="42">
        <f t="shared" si="31"/>
        <v>307269.94</v>
      </c>
      <c r="O63" s="41">
        <f t="shared" si="32"/>
        <v>13212606.9</v>
      </c>
      <c r="P63" s="42">
        <f t="shared" si="33"/>
        <v>307269.94</v>
      </c>
      <c r="Q63" s="41">
        <f t="shared" si="34"/>
        <v>12905336.96</v>
      </c>
      <c r="R63" s="75">
        <f t="shared" si="7"/>
        <v>307269.94</v>
      </c>
      <c r="S63" s="41">
        <f t="shared" si="35"/>
        <v>12598067.020000001</v>
      </c>
      <c r="T63" s="75">
        <f t="shared" si="9"/>
        <v>307269.94</v>
      </c>
      <c r="U63" s="41">
        <f t="shared" si="36"/>
        <v>12290797.080000002</v>
      </c>
      <c r="V63" s="75">
        <f t="shared" si="11"/>
        <v>307269.94</v>
      </c>
      <c r="W63" s="41">
        <f t="shared" si="37"/>
        <v>11983527.140000002</v>
      </c>
      <c r="X63" s="75">
        <f t="shared" si="13"/>
        <v>307269.94</v>
      </c>
      <c r="Y63" s="41">
        <f t="shared" si="38"/>
        <v>11676257.200000003</v>
      </c>
      <c r="Z63" s="75">
        <f t="shared" si="15"/>
        <v>307269.94</v>
      </c>
      <c r="AA63" s="41">
        <f t="shared" si="39"/>
        <v>11368987.260000004</v>
      </c>
      <c r="AB63" s="75">
        <f t="shared" si="17"/>
        <v>307269.94</v>
      </c>
      <c r="AC63" s="41">
        <f t="shared" si="40"/>
        <v>11061717.320000004</v>
      </c>
      <c r="AD63" s="75">
        <f t="shared" si="19"/>
        <v>307269.94</v>
      </c>
      <c r="AE63" s="41">
        <f t="shared" si="41"/>
        <v>10754447.380000005</v>
      </c>
      <c r="AF63" s="75">
        <f t="shared" si="21"/>
        <v>307269.94</v>
      </c>
      <c r="AG63" s="41">
        <f t="shared" si="42"/>
        <v>10447177.440000005</v>
      </c>
      <c r="AH63" s="75">
        <f t="shared" si="25"/>
        <v>307269.94</v>
      </c>
      <c r="AI63" s="41">
        <f t="shared" si="43"/>
        <v>10139907.500000006</v>
      </c>
      <c r="AJ63" s="75">
        <f t="shared" si="26"/>
        <v>307269.94</v>
      </c>
      <c r="AK63" s="41">
        <f t="shared" si="44"/>
        <v>9832637.560000006</v>
      </c>
      <c r="AN63">
        <v>1</v>
      </c>
    </row>
    <row r="64" spans="1:40" ht="15">
      <c r="A64" s="139" t="s">
        <v>180</v>
      </c>
      <c r="B64" s="139"/>
      <c r="C64" s="49">
        <v>90076269.39</v>
      </c>
      <c r="D64" s="49">
        <v>56244379</v>
      </c>
      <c r="E64" s="49">
        <v>33831890.39</v>
      </c>
      <c r="F64" s="50"/>
      <c r="G64" s="49">
        <v>751819.79</v>
      </c>
      <c r="H64" s="51"/>
      <c r="I64" s="52"/>
      <c r="J64" s="50"/>
      <c r="K64" s="49">
        <v>90076269.39</v>
      </c>
      <c r="L64" s="49">
        <v>56996198.79</v>
      </c>
      <c r="M64" s="65">
        <v>33080070.6</v>
      </c>
      <c r="N64" s="42">
        <f t="shared" si="31"/>
        <v>751819.79</v>
      </c>
      <c r="O64" s="41">
        <f t="shared" si="32"/>
        <v>32328250.810000002</v>
      </c>
      <c r="P64" s="42">
        <f t="shared" si="33"/>
        <v>751819.79</v>
      </c>
      <c r="Q64" s="41">
        <f t="shared" si="34"/>
        <v>31576431.020000003</v>
      </c>
      <c r="R64" s="75">
        <f t="shared" si="7"/>
        <v>751819.79</v>
      </c>
      <c r="S64" s="41">
        <f t="shared" si="35"/>
        <v>30824611.230000004</v>
      </c>
      <c r="T64" s="75">
        <f t="shared" si="9"/>
        <v>751819.79</v>
      </c>
      <c r="U64" s="41">
        <f t="shared" si="36"/>
        <v>30072791.440000005</v>
      </c>
      <c r="V64" s="75">
        <f t="shared" si="11"/>
        <v>751819.79</v>
      </c>
      <c r="W64" s="41">
        <f t="shared" si="37"/>
        <v>29320971.650000006</v>
      </c>
      <c r="X64" s="75">
        <f t="shared" si="13"/>
        <v>751819.79</v>
      </c>
      <c r="Y64" s="41">
        <f t="shared" si="38"/>
        <v>28569151.860000007</v>
      </c>
      <c r="Z64" s="75">
        <f t="shared" si="15"/>
        <v>751819.79</v>
      </c>
      <c r="AA64" s="41">
        <f t="shared" si="39"/>
        <v>27817332.070000008</v>
      </c>
      <c r="AB64" s="75">
        <f t="shared" si="17"/>
        <v>751819.79</v>
      </c>
      <c r="AC64" s="41">
        <f t="shared" si="40"/>
        <v>27065512.28000001</v>
      </c>
      <c r="AD64" s="75">
        <f t="shared" si="19"/>
        <v>751819.79</v>
      </c>
      <c r="AE64" s="41">
        <f t="shared" si="41"/>
        <v>26313692.49000001</v>
      </c>
      <c r="AF64" s="75">
        <f t="shared" si="21"/>
        <v>751819.79</v>
      </c>
      <c r="AG64" s="41">
        <f t="shared" si="42"/>
        <v>25561872.70000001</v>
      </c>
      <c r="AH64" s="75">
        <f t="shared" si="25"/>
        <v>751819.79</v>
      </c>
      <c r="AI64" s="41">
        <f t="shared" si="43"/>
        <v>24810052.91000001</v>
      </c>
      <c r="AJ64" s="75">
        <f t="shared" si="26"/>
        <v>751819.79</v>
      </c>
      <c r="AK64" s="41">
        <f t="shared" si="44"/>
        <v>24058233.120000012</v>
      </c>
      <c r="AN64">
        <v>1</v>
      </c>
    </row>
    <row r="65" spans="1:40" ht="15">
      <c r="A65" s="139" t="s">
        <v>183</v>
      </c>
      <c r="B65" s="139"/>
      <c r="C65" s="49">
        <v>40274819.53</v>
      </c>
      <c r="D65" s="49">
        <v>22752669.25</v>
      </c>
      <c r="E65" s="49">
        <v>17522150.28</v>
      </c>
      <c r="F65" s="50"/>
      <c r="G65" s="49">
        <v>389381.11</v>
      </c>
      <c r="H65" s="51"/>
      <c r="I65" s="52"/>
      <c r="J65" s="50"/>
      <c r="K65" s="49">
        <v>40274819.53</v>
      </c>
      <c r="L65" s="49">
        <v>23142050.36</v>
      </c>
      <c r="M65" s="65">
        <v>17132769.17</v>
      </c>
      <c r="N65" s="42">
        <f t="shared" si="31"/>
        <v>389381.11</v>
      </c>
      <c r="O65" s="41">
        <f t="shared" si="32"/>
        <v>16743388.060000002</v>
      </c>
      <c r="P65" s="42">
        <f t="shared" si="33"/>
        <v>389381.11</v>
      </c>
      <c r="Q65" s="41">
        <f t="shared" si="34"/>
        <v>16354006.950000003</v>
      </c>
      <c r="R65" s="75">
        <f t="shared" si="7"/>
        <v>389381.11</v>
      </c>
      <c r="S65" s="41">
        <f t="shared" si="35"/>
        <v>15964625.840000004</v>
      </c>
      <c r="T65" s="75">
        <f t="shared" si="9"/>
        <v>389381.11</v>
      </c>
      <c r="U65" s="41">
        <f t="shared" si="36"/>
        <v>15575244.730000004</v>
      </c>
      <c r="V65" s="75">
        <f t="shared" si="11"/>
        <v>389381.11</v>
      </c>
      <c r="W65" s="41">
        <f t="shared" si="37"/>
        <v>15185863.620000005</v>
      </c>
      <c r="X65" s="75">
        <f t="shared" si="13"/>
        <v>389381.11</v>
      </c>
      <c r="Y65" s="41">
        <f t="shared" si="38"/>
        <v>14796482.510000005</v>
      </c>
      <c r="Z65" s="75">
        <f t="shared" si="15"/>
        <v>389381.11</v>
      </c>
      <c r="AA65" s="41">
        <f t="shared" si="39"/>
        <v>14407101.400000006</v>
      </c>
      <c r="AB65" s="75">
        <f t="shared" si="17"/>
        <v>389381.11</v>
      </c>
      <c r="AC65" s="41">
        <f t="shared" si="40"/>
        <v>14017720.290000007</v>
      </c>
      <c r="AD65" s="75">
        <f t="shared" si="19"/>
        <v>389381.11</v>
      </c>
      <c r="AE65" s="41">
        <f t="shared" si="41"/>
        <v>13628339.180000007</v>
      </c>
      <c r="AF65" s="75">
        <f t="shared" si="21"/>
        <v>389381.11</v>
      </c>
      <c r="AG65" s="41">
        <f t="shared" si="42"/>
        <v>13238958.070000008</v>
      </c>
      <c r="AH65" s="75">
        <f t="shared" si="25"/>
        <v>389381.11</v>
      </c>
      <c r="AI65" s="41">
        <f t="shared" si="43"/>
        <v>12849576.960000008</v>
      </c>
      <c r="AJ65" s="75">
        <f t="shared" si="26"/>
        <v>389381.11</v>
      </c>
      <c r="AK65" s="41">
        <f t="shared" si="44"/>
        <v>12460195.850000009</v>
      </c>
      <c r="AN65">
        <v>1</v>
      </c>
    </row>
    <row r="66" spans="1:40" ht="15">
      <c r="A66" s="139" t="s">
        <v>190</v>
      </c>
      <c r="B66" s="139"/>
      <c r="C66" s="49">
        <v>3043782.22</v>
      </c>
      <c r="D66" s="49">
        <v>1902363.75</v>
      </c>
      <c r="E66" s="49">
        <v>1141418.47</v>
      </c>
      <c r="F66" s="50"/>
      <c r="G66" s="49">
        <v>25364.85</v>
      </c>
      <c r="H66" s="51"/>
      <c r="I66" s="52"/>
      <c r="J66" s="50"/>
      <c r="K66" s="49">
        <v>3043782.22</v>
      </c>
      <c r="L66" s="49">
        <v>1927728.6</v>
      </c>
      <c r="M66" s="65">
        <v>1116053.62</v>
      </c>
      <c r="N66" s="42">
        <f t="shared" si="31"/>
        <v>25364.85</v>
      </c>
      <c r="O66" s="41">
        <f t="shared" si="32"/>
        <v>1090688.77</v>
      </c>
      <c r="P66" s="42">
        <f t="shared" si="33"/>
        <v>25364.85</v>
      </c>
      <c r="Q66" s="41">
        <f t="shared" si="34"/>
        <v>1065323.92</v>
      </c>
      <c r="R66" s="75">
        <f t="shared" si="7"/>
        <v>25364.85</v>
      </c>
      <c r="S66" s="41">
        <f t="shared" si="35"/>
        <v>1039959.07</v>
      </c>
      <c r="T66" s="75">
        <f t="shared" si="9"/>
        <v>25364.85</v>
      </c>
      <c r="U66" s="41">
        <f t="shared" si="36"/>
        <v>1014594.22</v>
      </c>
      <c r="V66" s="75">
        <f t="shared" si="11"/>
        <v>25364.85</v>
      </c>
      <c r="W66" s="41">
        <f t="shared" si="37"/>
        <v>989229.37</v>
      </c>
      <c r="X66" s="75">
        <f t="shared" si="13"/>
        <v>25364.85</v>
      </c>
      <c r="Y66" s="41">
        <f t="shared" si="38"/>
        <v>963864.52</v>
      </c>
      <c r="Z66" s="75">
        <f t="shared" si="15"/>
        <v>25364.85</v>
      </c>
      <c r="AA66" s="41">
        <f t="shared" si="39"/>
        <v>938499.67</v>
      </c>
      <c r="AB66" s="75">
        <f t="shared" si="17"/>
        <v>25364.85</v>
      </c>
      <c r="AC66" s="41">
        <f t="shared" si="40"/>
        <v>913134.8200000001</v>
      </c>
      <c r="AD66" s="75">
        <f t="shared" si="19"/>
        <v>25364.85</v>
      </c>
      <c r="AE66" s="41">
        <f t="shared" si="41"/>
        <v>887769.9700000001</v>
      </c>
      <c r="AF66" s="75">
        <f t="shared" si="21"/>
        <v>25364.85</v>
      </c>
      <c r="AG66" s="41">
        <f t="shared" si="42"/>
        <v>862405.1200000001</v>
      </c>
      <c r="AH66" s="75">
        <f t="shared" si="25"/>
        <v>25364.85</v>
      </c>
      <c r="AI66" s="41">
        <f t="shared" si="43"/>
        <v>837040.2700000001</v>
      </c>
      <c r="AJ66" s="75">
        <f t="shared" si="26"/>
        <v>25364.85</v>
      </c>
      <c r="AK66" s="41">
        <f t="shared" si="44"/>
        <v>811675.4200000002</v>
      </c>
      <c r="AN66">
        <v>1</v>
      </c>
    </row>
    <row r="67" spans="1:40" ht="15">
      <c r="A67" s="139" t="s">
        <v>198</v>
      </c>
      <c r="B67" s="139"/>
      <c r="C67" s="49">
        <v>4452821.27</v>
      </c>
      <c r="D67" s="49">
        <v>2783013</v>
      </c>
      <c r="E67" s="49">
        <v>1669808.27</v>
      </c>
      <c r="F67" s="50"/>
      <c r="G67" s="49">
        <v>37106.84</v>
      </c>
      <c r="H67" s="51"/>
      <c r="I67" s="52"/>
      <c r="J67" s="50"/>
      <c r="K67" s="49">
        <v>4452821.27</v>
      </c>
      <c r="L67" s="49">
        <v>2820119.84</v>
      </c>
      <c r="M67" s="65">
        <v>1632701.43</v>
      </c>
      <c r="N67" s="42">
        <f t="shared" si="31"/>
        <v>37106.84</v>
      </c>
      <c r="O67" s="41">
        <f t="shared" si="32"/>
        <v>1595594.5899999999</v>
      </c>
      <c r="P67" s="42">
        <f t="shared" si="33"/>
        <v>37106.84</v>
      </c>
      <c r="Q67" s="41">
        <f t="shared" si="34"/>
        <v>1558487.7499999998</v>
      </c>
      <c r="R67" s="75">
        <f t="shared" si="7"/>
        <v>37106.84</v>
      </c>
      <c r="S67" s="41">
        <f t="shared" si="35"/>
        <v>1521380.9099999997</v>
      </c>
      <c r="T67" s="75">
        <f t="shared" si="9"/>
        <v>37106.84</v>
      </c>
      <c r="U67" s="41">
        <f t="shared" si="36"/>
        <v>1484274.0699999996</v>
      </c>
      <c r="V67" s="75">
        <f t="shared" si="11"/>
        <v>37106.84</v>
      </c>
      <c r="W67" s="41">
        <f t="shared" si="37"/>
        <v>1447167.2299999995</v>
      </c>
      <c r="X67" s="75">
        <f t="shared" si="13"/>
        <v>37106.84</v>
      </c>
      <c r="Y67" s="41">
        <f t="shared" si="38"/>
        <v>1410060.3899999994</v>
      </c>
      <c r="Z67" s="75">
        <f t="shared" si="15"/>
        <v>37106.84</v>
      </c>
      <c r="AA67" s="41">
        <f t="shared" si="39"/>
        <v>1372953.5499999993</v>
      </c>
      <c r="AB67" s="75">
        <f t="shared" si="17"/>
        <v>37106.84</v>
      </c>
      <c r="AC67" s="41">
        <f t="shared" si="40"/>
        <v>1335846.7099999993</v>
      </c>
      <c r="AD67" s="75">
        <f t="shared" si="19"/>
        <v>37106.84</v>
      </c>
      <c r="AE67" s="41">
        <f t="shared" si="41"/>
        <v>1298739.8699999992</v>
      </c>
      <c r="AF67" s="75">
        <f t="shared" si="21"/>
        <v>37106.84</v>
      </c>
      <c r="AG67" s="41">
        <f t="shared" si="42"/>
        <v>1261633.029999999</v>
      </c>
      <c r="AH67" s="75">
        <f t="shared" si="25"/>
        <v>37106.84</v>
      </c>
      <c r="AI67" s="41">
        <f t="shared" si="43"/>
        <v>1224526.189999999</v>
      </c>
      <c r="AJ67" s="75">
        <f t="shared" si="26"/>
        <v>37106.84</v>
      </c>
      <c r="AK67" s="41">
        <f t="shared" si="44"/>
        <v>1187419.349999999</v>
      </c>
      <c r="AN67">
        <v>1</v>
      </c>
    </row>
    <row r="68" spans="1:40" ht="15">
      <c r="A68" s="139" t="s">
        <v>300</v>
      </c>
      <c r="B68" s="139"/>
      <c r="C68" s="49">
        <v>73772157.41</v>
      </c>
      <c r="D68" s="49">
        <v>46107598.5</v>
      </c>
      <c r="E68" s="49">
        <v>27664558.91</v>
      </c>
      <c r="F68" s="50"/>
      <c r="G68" s="49">
        <v>614767.98</v>
      </c>
      <c r="H68" s="51"/>
      <c r="I68" s="52"/>
      <c r="J68" s="50"/>
      <c r="K68" s="49">
        <v>73772157.41</v>
      </c>
      <c r="L68" s="49">
        <v>46722366.48</v>
      </c>
      <c r="M68" s="65">
        <v>27049790.93</v>
      </c>
      <c r="N68" s="42">
        <f t="shared" si="31"/>
        <v>614767.98</v>
      </c>
      <c r="O68" s="41">
        <f t="shared" si="32"/>
        <v>26435022.95</v>
      </c>
      <c r="P68" s="42">
        <f t="shared" si="33"/>
        <v>614767.98</v>
      </c>
      <c r="Q68" s="41">
        <f t="shared" si="34"/>
        <v>25820254.97</v>
      </c>
      <c r="R68" s="75">
        <f t="shared" si="7"/>
        <v>614767.98</v>
      </c>
      <c r="S68" s="41">
        <f t="shared" si="35"/>
        <v>25205486.99</v>
      </c>
      <c r="T68" s="75">
        <f t="shared" si="9"/>
        <v>614767.98</v>
      </c>
      <c r="U68" s="41">
        <f t="shared" si="36"/>
        <v>24590719.009999998</v>
      </c>
      <c r="V68" s="75">
        <f t="shared" si="11"/>
        <v>614767.98</v>
      </c>
      <c r="W68" s="41">
        <f t="shared" si="37"/>
        <v>23975951.029999997</v>
      </c>
      <c r="X68" s="75">
        <f t="shared" si="13"/>
        <v>614767.98</v>
      </c>
      <c r="Y68" s="41">
        <f t="shared" si="38"/>
        <v>23361183.049999997</v>
      </c>
      <c r="Z68" s="75">
        <f t="shared" si="15"/>
        <v>614767.98</v>
      </c>
      <c r="AA68" s="41">
        <f t="shared" si="39"/>
        <v>22746415.069999997</v>
      </c>
      <c r="AB68" s="75">
        <f t="shared" si="17"/>
        <v>614767.98</v>
      </c>
      <c r="AC68" s="41">
        <f t="shared" si="40"/>
        <v>22131647.089999996</v>
      </c>
      <c r="AD68" s="75">
        <f t="shared" si="19"/>
        <v>614767.98</v>
      </c>
      <c r="AE68" s="41">
        <f t="shared" si="41"/>
        <v>21516879.109999996</v>
      </c>
      <c r="AF68" s="75">
        <f t="shared" si="21"/>
        <v>614767.98</v>
      </c>
      <c r="AG68" s="41">
        <f t="shared" si="42"/>
        <v>20902111.129999995</v>
      </c>
      <c r="AH68" s="75">
        <f t="shared" si="25"/>
        <v>614767.98</v>
      </c>
      <c r="AI68" s="41">
        <f t="shared" si="43"/>
        <v>20287343.149999995</v>
      </c>
      <c r="AJ68" s="75">
        <f t="shared" si="26"/>
        <v>614767.98</v>
      </c>
      <c r="AK68" s="41">
        <f t="shared" si="44"/>
        <v>19672575.169999994</v>
      </c>
      <c r="AN68">
        <v>1</v>
      </c>
    </row>
    <row r="69" spans="1:40" ht="15">
      <c r="A69" s="139" t="s">
        <v>203</v>
      </c>
      <c r="B69" s="139"/>
      <c r="C69" s="49">
        <v>2382507.48</v>
      </c>
      <c r="D69" s="49">
        <v>1489067.25</v>
      </c>
      <c r="E69" s="49">
        <v>893440.23</v>
      </c>
      <c r="F69" s="50"/>
      <c r="G69" s="49">
        <v>19854.23</v>
      </c>
      <c r="H69" s="51"/>
      <c r="I69" s="52"/>
      <c r="J69" s="50"/>
      <c r="K69" s="49">
        <v>2382507.48</v>
      </c>
      <c r="L69" s="49">
        <v>1508921.48</v>
      </c>
      <c r="M69" s="65">
        <v>873586</v>
      </c>
      <c r="N69" s="42">
        <f t="shared" si="31"/>
        <v>19854.23</v>
      </c>
      <c r="O69" s="41">
        <f t="shared" si="32"/>
        <v>853731.77</v>
      </c>
      <c r="P69" s="42">
        <f t="shared" si="33"/>
        <v>19854.23</v>
      </c>
      <c r="Q69" s="41">
        <f t="shared" si="34"/>
        <v>833877.54</v>
      </c>
      <c r="R69" s="75">
        <f t="shared" si="7"/>
        <v>19854.23</v>
      </c>
      <c r="S69" s="41">
        <f t="shared" si="35"/>
        <v>814023.31</v>
      </c>
      <c r="T69" s="75">
        <f t="shared" si="9"/>
        <v>19854.23</v>
      </c>
      <c r="U69" s="41">
        <f t="shared" si="36"/>
        <v>794169.0800000001</v>
      </c>
      <c r="V69" s="75">
        <f t="shared" si="11"/>
        <v>19854.23</v>
      </c>
      <c r="W69" s="41">
        <f t="shared" si="37"/>
        <v>774314.8500000001</v>
      </c>
      <c r="X69" s="75">
        <f t="shared" si="13"/>
        <v>19854.23</v>
      </c>
      <c r="Y69" s="41">
        <f t="shared" si="38"/>
        <v>754460.6200000001</v>
      </c>
      <c r="Z69" s="75">
        <f t="shared" si="15"/>
        <v>19854.23</v>
      </c>
      <c r="AA69" s="41">
        <f t="shared" si="39"/>
        <v>734606.3900000001</v>
      </c>
      <c r="AB69" s="75">
        <f t="shared" si="17"/>
        <v>19854.23</v>
      </c>
      <c r="AC69" s="41">
        <f t="shared" si="40"/>
        <v>714752.1600000001</v>
      </c>
      <c r="AD69" s="75">
        <f t="shared" si="19"/>
        <v>19854.23</v>
      </c>
      <c r="AE69" s="41">
        <f t="shared" si="41"/>
        <v>694897.9300000002</v>
      </c>
      <c r="AF69" s="75">
        <f t="shared" si="21"/>
        <v>19854.23</v>
      </c>
      <c r="AG69" s="41">
        <f t="shared" si="42"/>
        <v>675043.7000000002</v>
      </c>
      <c r="AH69" s="75">
        <f t="shared" si="25"/>
        <v>19854.23</v>
      </c>
      <c r="AI69" s="41">
        <f t="shared" si="43"/>
        <v>655189.4700000002</v>
      </c>
      <c r="AJ69" s="75">
        <f t="shared" si="26"/>
        <v>19854.23</v>
      </c>
      <c r="AK69" s="41">
        <f t="shared" si="44"/>
        <v>635335.2400000002</v>
      </c>
      <c r="AN69">
        <v>1</v>
      </c>
    </row>
    <row r="70" spans="1:40" ht="15">
      <c r="A70" s="139" t="s">
        <v>204</v>
      </c>
      <c r="B70" s="139"/>
      <c r="C70" s="49">
        <v>1647564.39</v>
      </c>
      <c r="D70" s="49">
        <v>1029727.5</v>
      </c>
      <c r="E70" s="49">
        <v>617836.89</v>
      </c>
      <c r="F70" s="50"/>
      <c r="G70" s="49">
        <v>13729.7</v>
      </c>
      <c r="H70" s="51"/>
      <c r="I70" s="52"/>
      <c r="J70" s="50"/>
      <c r="K70" s="49">
        <v>1647564.39</v>
      </c>
      <c r="L70" s="49">
        <v>1043457.2</v>
      </c>
      <c r="M70" s="65">
        <v>604107.19</v>
      </c>
      <c r="N70" s="42">
        <f t="shared" si="31"/>
        <v>13729.7</v>
      </c>
      <c r="O70" s="41">
        <f t="shared" si="32"/>
        <v>590377.49</v>
      </c>
      <c r="P70" s="42">
        <f t="shared" si="33"/>
        <v>13729.7</v>
      </c>
      <c r="Q70" s="41">
        <f t="shared" si="34"/>
        <v>576647.79</v>
      </c>
      <c r="R70" s="75">
        <f t="shared" si="7"/>
        <v>13729.7</v>
      </c>
      <c r="S70" s="41">
        <f t="shared" si="35"/>
        <v>562918.0900000001</v>
      </c>
      <c r="T70" s="75">
        <f t="shared" si="9"/>
        <v>13729.7</v>
      </c>
      <c r="U70" s="41">
        <f t="shared" si="36"/>
        <v>549188.3900000001</v>
      </c>
      <c r="V70" s="75">
        <f t="shared" si="11"/>
        <v>13729.7</v>
      </c>
      <c r="W70" s="41">
        <f t="shared" si="37"/>
        <v>535458.6900000002</v>
      </c>
      <c r="X70" s="75">
        <f t="shared" si="13"/>
        <v>13729.7</v>
      </c>
      <c r="Y70" s="41">
        <f t="shared" si="38"/>
        <v>521728.99000000017</v>
      </c>
      <c r="Z70" s="75">
        <f t="shared" si="15"/>
        <v>13729.7</v>
      </c>
      <c r="AA70" s="41">
        <f t="shared" si="39"/>
        <v>507999.29000000015</v>
      </c>
      <c r="AB70" s="75">
        <f t="shared" si="17"/>
        <v>13729.7</v>
      </c>
      <c r="AC70" s="41">
        <f t="shared" si="40"/>
        <v>494269.59000000014</v>
      </c>
      <c r="AD70" s="75">
        <f t="shared" si="19"/>
        <v>13729.7</v>
      </c>
      <c r="AE70" s="41">
        <f t="shared" si="41"/>
        <v>480539.89000000013</v>
      </c>
      <c r="AF70" s="75">
        <f t="shared" si="21"/>
        <v>13729.7</v>
      </c>
      <c r="AG70" s="41">
        <f t="shared" si="42"/>
        <v>466810.1900000001</v>
      </c>
      <c r="AH70" s="75">
        <f t="shared" si="25"/>
        <v>13729.7</v>
      </c>
      <c r="AI70" s="41">
        <f t="shared" si="43"/>
        <v>453080.4900000001</v>
      </c>
      <c r="AJ70" s="75">
        <f t="shared" si="26"/>
        <v>13729.7</v>
      </c>
      <c r="AK70" s="41">
        <f t="shared" si="44"/>
        <v>439350.7900000001</v>
      </c>
      <c r="AN70">
        <v>1</v>
      </c>
    </row>
    <row r="71" spans="1:40" ht="15">
      <c r="A71" s="139" t="s">
        <v>207</v>
      </c>
      <c r="B71" s="139"/>
      <c r="C71" s="49">
        <v>1497570.72</v>
      </c>
      <c r="D71" s="49">
        <v>935982</v>
      </c>
      <c r="E71" s="49">
        <v>561588.72</v>
      </c>
      <c r="F71" s="50"/>
      <c r="G71" s="49">
        <v>12479.76</v>
      </c>
      <c r="H71" s="51"/>
      <c r="I71" s="52"/>
      <c r="J71" s="50"/>
      <c r="K71" s="49">
        <v>1497570.72</v>
      </c>
      <c r="L71" s="49">
        <v>948461.76</v>
      </c>
      <c r="M71" s="65">
        <v>549108.96</v>
      </c>
      <c r="N71" s="42">
        <f t="shared" si="31"/>
        <v>12479.76</v>
      </c>
      <c r="O71" s="41">
        <f t="shared" si="32"/>
        <v>536629.2</v>
      </c>
      <c r="P71" s="42">
        <f t="shared" si="33"/>
        <v>12479.76</v>
      </c>
      <c r="Q71" s="41">
        <f t="shared" si="34"/>
        <v>524149.43999999994</v>
      </c>
      <c r="R71" s="75">
        <f t="shared" si="7"/>
        <v>12479.76</v>
      </c>
      <c r="S71" s="41">
        <f t="shared" si="35"/>
        <v>511669.67999999993</v>
      </c>
      <c r="T71" s="75">
        <f t="shared" si="9"/>
        <v>12479.76</v>
      </c>
      <c r="U71" s="41">
        <f t="shared" si="36"/>
        <v>499189.9199999999</v>
      </c>
      <c r="V71" s="75">
        <f t="shared" si="11"/>
        <v>12479.76</v>
      </c>
      <c r="W71" s="41">
        <f t="shared" si="37"/>
        <v>486710.1599999999</v>
      </c>
      <c r="X71" s="75">
        <f t="shared" si="13"/>
        <v>12479.76</v>
      </c>
      <c r="Y71" s="41">
        <f t="shared" si="38"/>
        <v>474230.3999999999</v>
      </c>
      <c r="Z71" s="75">
        <f t="shared" si="15"/>
        <v>12479.76</v>
      </c>
      <c r="AA71" s="41">
        <f t="shared" si="39"/>
        <v>461750.6399999999</v>
      </c>
      <c r="AB71" s="75">
        <f t="shared" si="17"/>
        <v>12479.76</v>
      </c>
      <c r="AC71" s="41">
        <f t="shared" si="40"/>
        <v>449270.8799999999</v>
      </c>
      <c r="AD71" s="75">
        <f t="shared" si="19"/>
        <v>12479.76</v>
      </c>
      <c r="AE71" s="41">
        <f t="shared" si="41"/>
        <v>436791.1199999999</v>
      </c>
      <c r="AF71" s="75">
        <f t="shared" si="21"/>
        <v>12479.76</v>
      </c>
      <c r="AG71" s="41">
        <f t="shared" si="42"/>
        <v>424311.35999999987</v>
      </c>
      <c r="AH71" s="75">
        <f t="shared" si="25"/>
        <v>12479.76</v>
      </c>
      <c r="AI71" s="41">
        <f t="shared" si="43"/>
        <v>411831.59999999986</v>
      </c>
      <c r="AJ71" s="75">
        <f t="shared" si="26"/>
        <v>12479.76</v>
      </c>
      <c r="AK71" s="41">
        <f t="shared" si="44"/>
        <v>399351.83999999985</v>
      </c>
      <c r="AN71">
        <v>1</v>
      </c>
    </row>
    <row r="72" spans="1:40" ht="15">
      <c r="A72" s="139" t="s">
        <v>224</v>
      </c>
      <c r="B72" s="139"/>
      <c r="C72" s="49">
        <v>3562521.23</v>
      </c>
      <c r="D72" s="49">
        <v>3176975.25</v>
      </c>
      <c r="E72" s="49">
        <v>385545.98</v>
      </c>
      <c r="F72" s="50"/>
      <c r="G72" s="49">
        <v>42838.46</v>
      </c>
      <c r="H72" s="51"/>
      <c r="I72" s="52"/>
      <c r="J72" s="50"/>
      <c r="K72" s="49">
        <v>3562521.23</v>
      </c>
      <c r="L72" s="49">
        <v>3219813.71</v>
      </c>
      <c r="M72" s="65">
        <v>342707.52</v>
      </c>
      <c r="N72" s="42">
        <f t="shared" si="31"/>
        <v>42838.46</v>
      </c>
      <c r="O72" s="41">
        <f t="shared" si="32"/>
        <v>299869.06</v>
      </c>
      <c r="P72" s="42">
        <f t="shared" si="33"/>
        <v>42838.46</v>
      </c>
      <c r="Q72" s="41">
        <f t="shared" si="34"/>
        <v>257030.6</v>
      </c>
      <c r="R72" s="75">
        <f t="shared" si="7"/>
        <v>42838.46</v>
      </c>
      <c r="S72" s="41">
        <f t="shared" si="35"/>
        <v>214192.14</v>
      </c>
      <c r="T72" s="75">
        <f t="shared" si="9"/>
        <v>42838.46</v>
      </c>
      <c r="U72" s="41">
        <f t="shared" si="36"/>
        <v>171353.68000000002</v>
      </c>
      <c r="V72" s="75">
        <f t="shared" si="11"/>
        <v>42838.46</v>
      </c>
      <c r="W72" s="41">
        <f t="shared" si="37"/>
        <v>128515.22000000003</v>
      </c>
      <c r="X72" s="75">
        <f t="shared" si="13"/>
        <v>42838.46</v>
      </c>
      <c r="Y72" s="41">
        <f t="shared" si="38"/>
        <v>85676.76000000004</v>
      </c>
      <c r="Z72" s="75">
        <f t="shared" si="15"/>
        <v>42838.46</v>
      </c>
      <c r="AA72" s="41">
        <f t="shared" si="39"/>
        <v>42838.30000000004</v>
      </c>
      <c r="AB72" s="62">
        <f>AA72</f>
        <v>42838.30000000004</v>
      </c>
      <c r="AC72" s="41">
        <f t="shared" si="40"/>
        <v>0</v>
      </c>
      <c r="AD72" s="62">
        <f>AC72</f>
        <v>0</v>
      </c>
      <c r="AE72" s="41">
        <f t="shared" si="41"/>
        <v>0</v>
      </c>
      <c r="AF72" s="75">
        <f t="shared" si="21"/>
        <v>0</v>
      </c>
      <c r="AG72" s="41">
        <f t="shared" si="42"/>
        <v>0</v>
      </c>
      <c r="AH72" s="75">
        <f t="shared" si="25"/>
        <v>0</v>
      </c>
      <c r="AI72" s="41">
        <f t="shared" si="43"/>
        <v>0</v>
      </c>
      <c r="AJ72" s="75">
        <f t="shared" si="26"/>
        <v>0</v>
      </c>
      <c r="AK72" s="41">
        <f t="shared" si="44"/>
        <v>0</v>
      </c>
      <c r="AN72">
        <v>1</v>
      </c>
    </row>
    <row r="73" spans="1:40" ht="15">
      <c r="A73" s="139" t="s">
        <v>225</v>
      </c>
      <c r="B73" s="139"/>
      <c r="C73" s="49">
        <v>3559724.62</v>
      </c>
      <c r="D73" s="49">
        <v>3174605.25</v>
      </c>
      <c r="E73" s="49">
        <v>385119.37</v>
      </c>
      <c r="F73" s="50"/>
      <c r="G73" s="49">
        <v>42791.06</v>
      </c>
      <c r="H73" s="51"/>
      <c r="I73" s="52"/>
      <c r="J73" s="50"/>
      <c r="K73" s="49">
        <v>3559724.62</v>
      </c>
      <c r="L73" s="49">
        <v>3217396.31</v>
      </c>
      <c r="M73" s="65">
        <v>342328.31</v>
      </c>
      <c r="N73" s="42">
        <f t="shared" si="31"/>
        <v>42791.06</v>
      </c>
      <c r="O73" s="41">
        <f t="shared" si="32"/>
        <v>299537.25</v>
      </c>
      <c r="P73" s="42">
        <f t="shared" si="33"/>
        <v>42791.06</v>
      </c>
      <c r="Q73" s="41">
        <f t="shared" si="34"/>
        <v>256746.19</v>
      </c>
      <c r="R73" s="75">
        <f t="shared" si="7"/>
        <v>42791.06</v>
      </c>
      <c r="S73" s="41">
        <f t="shared" si="35"/>
        <v>213955.13</v>
      </c>
      <c r="T73" s="75">
        <f t="shared" si="9"/>
        <v>42791.06</v>
      </c>
      <c r="U73" s="41">
        <f t="shared" si="36"/>
        <v>171164.07</v>
      </c>
      <c r="V73" s="75">
        <f t="shared" si="11"/>
        <v>42791.06</v>
      </c>
      <c r="W73" s="41">
        <f t="shared" si="37"/>
        <v>128373.01000000001</v>
      </c>
      <c r="X73" s="75">
        <f t="shared" si="13"/>
        <v>42791.06</v>
      </c>
      <c r="Y73" s="41">
        <f t="shared" si="38"/>
        <v>85581.95000000001</v>
      </c>
      <c r="Z73" s="75">
        <f t="shared" si="15"/>
        <v>42791.06</v>
      </c>
      <c r="AA73" s="41">
        <f t="shared" si="39"/>
        <v>42790.890000000014</v>
      </c>
      <c r="AB73" s="62">
        <f>AA73</f>
        <v>42790.890000000014</v>
      </c>
      <c r="AC73" s="41">
        <f t="shared" si="40"/>
        <v>0</v>
      </c>
      <c r="AD73" s="62">
        <f>AC73</f>
        <v>0</v>
      </c>
      <c r="AE73" s="41">
        <f t="shared" si="41"/>
        <v>0</v>
      </c>
      <c r="AF73" s="75">
        <f t="shared" si="21"/>
        <v>0</v>
      </c>
      <c r="AG73" s="41">
        <f t="shared" si="42"/>
        <v>0</v>
      </c>
      <c r="AH73" s="75">
        <f t="shared" si="25"/>
        <v>0</v>
      </c>
      <c r="AI73" s="41">
        <f t="shared" si="43"/>
        <v>0</v>
      </c>
      <c r="AJ73" s="75">
        <f t="shared" si="26"/>
        <v>0</v>
      </c>
      <c r="AK73" s="41">
        <f t="shared" si="44"/>
        <v>0</v>
      </c>
      <c r="AN73">
        <v>1</v>
      </c>
    </row>
    <row r="74" spans="1:40" ht="15">
      <c r="A74" s="139" t="s">
        <v>230</v>
      </c>
      <c r="B74" s="139"/>
      <c r="C74" s="49">
        <v>1612649.84</v>
      </c>
      <c r="D74" s="49">
        <v>1439865.75</v>
      </c>
      <c r="E74" s="49">
        <v>172784.09</v>
      </c>
      <c r="F74" s="50"/>
      <c r="G74" s="49">
        <v>19198.21</v>
      </c>
      <c r="H74" s="51"/>
      <c r="I74" s="52"/>
      <c r="J74" s="50"/>
      <c r="K74" s="49">
        <v>1612649.84</v>
      </c>
      <c r="L74" s="49">
        <v>1459063.96</v>
      </c>
      <c r="M74" s="65">
        <v>153585.88</v>
      </c>
      <c r="N74" s="42">
        <f t="shared" si="31"/>
        <v>19198.21</v>
      </c>
      <c r="O74" s="41">
        <f t="shared" si="32"/>
        <v>134387.67</v>
      </c>
      <c r="P74" s="42">
        <f t="shared" si="33"/>
        <v>19198.21</v>
      </c>
      <c r="Q74" s="41">
        <f t="shared" si="34"/>
        <v>115189.46000000002</v>
      </c>
      <c r="R74" s="75">
        <f t="shared" si="7"/>
        <v>19198.21</v>
      </c>
      <c r="S74" s="41">
        <f t="shared" si="35"/>
        <v>95991.25000000003</v>
      </c>
      <c r="T74" s="75">
        <f t="shared" si="9"/>
        <v>19198.21</v>
      </c>
      <c r="U74" s="41">
        <f t="shared" si="36"/>
        <v>76793.04000000004</v>
      </c>
      <c r="V74" s="75">
        <f t="shared" si="11"/>
        <v>19198.21</v>
      </c>
      <c r="W74" s="41">
        <f t="shared" si="37"/>
        <v>57594.83000000004</v>
      </c>
      <c r="X74" s="75">
        <f t="shared" si="13"/>
        <v>19198.21</v>
      </c>
      <c r="Y74" s="41">
        <f t="shared" si="38"/>
        <v>38396.62000000004</v>
      </c>
      <c r="Z74" s="75">
        <f t="shared" si="15"/>
        <v>19198.21</v>
      </c>
      <c r="AA74" s="41">
        <f t="shared" si="39"/>
        <v>19198.41000000004</v>
      </c>
      <c r="AB74" s="75">
        <f t="shared" si="17"/>
        <v>19198.21</v>
      </c>
      <c r="AC74" s="41">
        <f t="shared" si="40"/>
        <v>0.20000000004074536</v>
      </c>
      <c r="AD74" s="62">
        <f>AC74</f>
        <v>0.20000000004074536</v>
      </c>
      <c r="AE74" s="41">
        <f t="shared" si="41"/>
        <v>0</v>
      </c>
      <c r="AF74" s="62">
        <f>AE74</f>
        <v>0</v>
      </c>
      <c r="AG74" s="41">
        <f t="shared" si="42"/>
        <v>0</v>
      </c>
      <c r="AH74" s="75">
        <f t="shared" si="25"/>
        <v>0</v>
      </c>
      <c r="AI74" s="41">
        <f t="shared" si="43"/>
        <v>0</v>
      </c>
      <c r="AJ74" s="75">
        <f t="shared" si="26"/>
        <v>0</v>
      </c>
      <c r="AK74" s="41">
        <f t="shared" si="44"/>
        <v>0</v>
      </c>
      <c r="AN74">
        <v>1</v>
      </c>
    </row>
    <row r="75" spans="1:40" ht="15">
      <c r="A75" s="139" t="s">
        <v>235</v>
      </c>
      <c r="B75" s="139"/>
      <c r="C75" s="49">
        <v>1612649.84</v>
      </c>
      <c r="D75" s="49">
        <v>1439865.75</v>
      </c>
      <c r="E75" s="49">
        <v>172784.09</v>
      </c>
      <c r="F75" s="50"/>
      <c r="G75" s="49">
        <v>19198.21</v>
      </c>
      <c r="H75" s="51"/>
      <c r="I75" s="52"/>
      <c r="J75" s="50"/>
      <c r="K75" s="49">
        <v>1612649.84</v>
      </c>
      <c r="L75" s="49">
        <v>1459063.96</v>
      </c>
      <c r="M75" s="65">
        <v>153585.88</v>
      </c>
      <c r="N75" s="42">
        <f t="shared" si="31"/>
        <v>19198.21</v>
      </c>
      <c r="O75" s="41">
        <f t="shared" si="32"/>
        <v>134387.67</v>
      </c>
      <c r="P75" s="42">
        <f t="shared" si="33"/>
        <v>19198.21</v>
      </c>
      <c r="Q75" s="41">
        <f t="shared" si="34"/>
        <v>115189.46000000002</v>
      </c>
      <c r="R75" s="75">
        <f t="shared" si="7"/>
        <v>19198.21</v>
      </c>
      <c r="S75" s="41">
        <f t="shared" si="35"/>
        <v>95991.25000000003</v>
      </c>
      <c r="T75" s="75">
        <f t="shared" si="9"/>
        <v>19198.21</v>
      </c>
      <c r="U75" s="41">
        <f t="shared" si="36"/>
        <v>76793.04000000004</v>
      </c>
      <c r="V75" s="75">
        <f t="shared" si="11"/>
        <v>19198.21</v>
      </c>
      <c r="W75" s="41">
        <f t="shared" si="37"/>
        <v>57594.83000000004</v>
      </c>
      <c r="X75" s="75">
        <f t="shared" si="13"/>
        <v>19198.21</v>
      </c>
      <c r="Y75" s="41">
        <f t="shared" si="38"/>
        <v>38396.62000000004</v>
      </c>
      <c r="Z75" s="75">
        <f t="shared" si="15"/>
        <v>19198.21</v>
      </c>
      <c r="AA75" s="41">
        <f t="shared" si="39"/>
        <v>19198.41000000004</v>
      </c>
      <c r="AB75" s="75">
        <f t="shared" si="17"/>
        <v>19198.21</v>
      </c>
      <c r="AC75" s="41">
        <f t="shared" si="40"/>
        <v>0.20000000004074536</v>
      </c>
      <c r="AD75" s="62">
        <f>AC75</f>
        <v>0.20000000004074536</v>
      </c>
      <c r="AE75" s="41">
        <f t="shared" si="41"/>
        <v>0</v>
      </c>
      <c r="AF75" s="62">
        <f>AE75</f>
        <v>0</v>
      </c>
      <c r="AG75" s="41">
        <f t="shared" si="42"/>
        <v>0</v>
      </c>
      <c r="AH75" s="75">
        <f t="shared" si="25"/>
        <v>0</v>
      </c>
      <c r="AI75" s="41">
        <f t="shared" si="43"/>
        <v>0</v>
      </c>
      <c r="AJ75" s="75">
        <f t="shared" si="26"/>
        <v>0</v>
      </c>
      <c r="AK75" s="41">
        <f t="shared" si="44"/>
        <v>0</v>
      </c>
      <c r="AN75">
        <v>1</v>
      </c>
    </row>
    <row r="76" spans="1:40" ht="15">
      <c r="A76" s="139" t="s">
        <v>154</v>
      </c>
      <c r="B76" s="139"/>
      <c r="C76" s="49">
        <v>1018962.6</v>
      </c>
      <c r="D76" s="49">
        <v>907534</v>
      </c>
      <c r="E76" s="49">
        <v>111428.6</v>
      </c>
      <c r="F76" s="50"/>
      <c r="G76" s="49">
        <v>12380.97</v>
      </c>
      <c r="H76" s="51"/>
      <c r="I76" s="52"/>
      <c r="J76" s="50"/>
      <c r="K76" s="49">
        <v>1018962.6</v>
      </c>
      <c r="L76" s="49">
        <v>919914.97</v>
      </c>
      <c r="M76" s="65">
        <v>99047.63</v>
      </c>
      <c r="N76" s="42">
        <f t="shared" si="31"/>
        <v>12380.97</v>
      </c>
      <c r="O76" s="41">
        <f t="shared" si="32"/>
        <v>86666.66</v>
      </c>
      <c r="P76" s="42">
        <f t="shared" si="33"/>
        <v>12380.97</v>
      </c>
      <c r="Q76" s="41">
        <f t="shared" si="34"/>
        <v>74285.69</v>
      </c>
      <c r="R76" s="75">
        <f t="shared" si="7"/>
        <v>12380.97</v>
      </c>
      <c r="S76" s="41">
        <f t="shared" si="35"/>
        <v>61904.72</v>
      </c>
      <c r="T76" s="75">
        <f t="shared" si="9"/>
        <v>12380.97</v>
      </c>
      <c r="U76" s="41">
        <f t="shared" si="36"/>
        <v>49523.75</v>
      </c>
      <c r="V76" s="75">
        <f t="shared" si="11"/>
        <v>12380.97</v>
      </c>
      <c r="W76" s="41">
        <f t="shared" si="37"/>
        <v>37142.78</v>
      </c>
      <c r="X76" s="75">
        <f t="shared" si="13"/>
        <v>12380.97</v>
      </c>
      <c r="Y76" s="41">
        <f t="shared" si="38"/>
        <v>24761.809999999998</v>
      </c>
      <c r="Z76" s="75">
        <f t="shared" si="15"/>
        <v>12380.97</v>
      </c>
      <c r="AA76" s="41">
        <f t="shared" si="39"/>
        <v>12380.839999999998</v>
      </c>
      <c r="AB76" s="62">
        <f>AA76</f>
        <v>12380.839999999998</v>
      </c>
      <c r="AC76" s="41">
        <f t="shared" si="40"/>
        <v>0</v>
      </c>
      <c r="AD76" s="62">
        <f>AC76</f>
        <v>0</v>
      </c>
      <c r="AE76" s="41">
        <f t="shared" si="41"/>
        <v>0</v>
      </c>
      <c r="AF76" s="75">
        <f t="shared" si="21"/>
        <v>0</v>
      </c>
      <c r="AG76" s="41">
        <f t="shared" si="42"/>
        <v>0</v>
      </c>
      <c r="AH76" s="75">
        <f t="shared" si="25"/>
        <v>0</v>
      </c>
      <c r="AI76" s="41">
        <f t="shared" si="43"/>
        <v>0</v>
      </c>
      <c r="AJ76" s="75">
        <f t="shared" si="26"/>
        <v>0</v>
      </c>
      <c r="AK76" s="41">
        <f t="shared" si="44"/>
        <v>0</v>
      </c>
      <c r="AN76">
        <v>1</v>
      </c>
    </row>
    <row r="77" spans="1:40" ht="15">
      <c r="A77" s="139" t="s">
        <v>193</v>
      </c>
      <c r="B77" s="139"/>
      <c r="C77" s="49">
        <v>241149</v>
      </c>
      <c r="D77" s="49">
        <v>50239.5</v>
      </c>
      <c r="E77" s="49">
        <v>190909.5</v>
      </c>
      <c r="F77" s="50"/>
      <c r="G77" s="61">
        <v>669.86</v>
      </c>
      <c r="H77" s="51"/>
      <c r="I77" s="52"/>
      <c r="J77" s="50"/>
      <c r="K77" s="49">
        <v>241149</v>
      </c>
      <c r="L77" s="49">
        <v>50909.36</v>
      </c>
      <c r="M77" s="65">
        <v>190239.64</v>
      </c>
      <c r="N77" s="42">
        <f t="shared" si="31"/>
        <v>669.86</v>
      </c>
      <c r="O77" s="41">
        <f t="shared" si="32"/>
        <v>189569.78000000003</v>
      </c>
      <c r="P77" s="42">
        <f t="shared" si="33"/>
        <v>669.86</v>
      </c>
      <c r="Q77" s="41">
        <f t="shared" si="34"/>
        <v>188899.92000000004</v>
      </c>
      <c r="R77" s="75">
        <f t="shared" si="7"/>
        <v>669.86</v>
      </c>
      <c r="S77" s="41">
        <f t="shared" si="35"/>
        <v>188230.06000000006</v>
      </c>
      <c r="T77" s="75">
        <f t="shared" si="9"/>
        <v>669.86</v>
      </c>
      <c r="U77" s="41">
        <f t="shared" si="36"/>
        <v>187560.20000000007</v>
      </c>
      <c r="V77" s="75">
        <f t="shared" si="11"/>
        <v>669.86</v>
      </c>
      <c r="W77" s="41">
        <f t="shared" si="37"/>
        <v>186890.34000000008</v>
      </c>
      <c r="X77" s="75">
        <f t="shared" si="13"/>
        <v>669.86</v>
      </c>
      <c r="Y77" s="41">
        <f t="shared" si="38"/>
        <v>186220.4800000001</v>
      </c>
      <c r="Z77" s="75">
        <f t="shared" si="15"/>
        <v>669.86</v>
      </c>
      <c r="AA77" s="41">
        <f t="shared" si="39"/>
        <v>185550.6200000001</v>
      </c>
      <c r="AB77" s="75">
        <f t="shared" si="17"/>
        <v>669.86</v>
      </c>
      <c r="AC77" s="41">
        <f t="shared" si="40"/>
        <v>184880.76000000013</v>
      </c>
      <c r="AD77" s="75">
        <f t="shared" si="19"/>
        <v>669.86</v>
      </c>
      <c r="AE77" s="41">
        <f t="shared" si="41"/>
        <v>184210.90000000014</v>
      </c>
      <c r="AF77" s="75">
        <f t="shared" si="21"/>
        <v>669.86</v>
      </c>
      <c r="AG77" s="41">
        <f t="shared" si="42"/>
        <v>183541.04000000015</v>
      </c>
      <c r="AH77" s="75">
        <f t="shared" si="25"/>
        <v>669.86</v>
      </c>
      <c r="AI77" s="41">
        <f t="shared" si="43"/>
        <v>182871.18000000017</v>
      </c>
      <c r="AJ77" s="75">
        <f t="shared" si="26"/>
        <v>669.86</v>
      </c>
      <c r="AK77" s="41">
        <f t="shared" si="44"/>
        <v>182201.32000000018</v>
      </c>
      <c r="AN77">
        <v>1</v>
      </c>
    </row>
    <row r="78" spans="1:40" ht="15">
      <c r="A78" s="139" t="s">
        <v>211</v>
      </c>
      <c r="B78" s="139"/>
      <c r="C78" s="49">
        <v>29566608.79</v>
      </c>
      <c r="D78" s="49">
        <v>9216016.25</v>
      </c>
      <c r="E78" s="49">
        <v>20350592.54</v>
      </c>
      <c r="F78" s="50"/>
      <c r="G78" s="49">
        <v>123336.92</v>
      </c>
      <c r="H78" s="51"/>
      <c r="I78" s="52"/>
      <c r="J78" s="50"/>
      <c r="K78" s="49">
        <v>29566608.79</v>
      </c>
      <c r="L78" s="49">
        <v>9339353.17</v>
      </c>
      <c r="M78" s="65">
        <v>20227255.62</v>
      </c>
      <c r="N78" s="42">
        <f t="shared" si="31"/>
        <v>123336.92</v>
      </c>
      <c r="O78" s="41">
        <f t="shared" si="32"/>
        <v>20103918.7</v>
      </c>
      <c r="P78" s="42">
        <f t="shared" si="33"/>
        <v>123336.92</v>
      </c>
      <c r="Q78" s="41">
        <f t="shared" si="34"/>
        <v>19980581.779999997</v>
      </c>
      <c r="R78" s="75">
        <f aca="true" t="shared" si="45" ref="R78:R120">P78</f>
        <v>123336.92</v>
      </c>
      <c r="S78" s="41">
        <f t="shared" si="35"/>
        <v>19857244.859999996</v>
      </c>
      <c r="T78" s="75">
        <f aca="true" t="shared" si="46" ref="T78:T120">R78</f>
        <v>123336.92</v>
      </c>
      <c r="U78" s="41">
        <f t="shared" si="36"/>
        <v>19733907.939999994</v>
      </c>
      <c r="V78" s="75">
        <f aca="true" t="shared" si="47" ref="V78:V120">T78</f>
        <v>123336.92</v>
      </c>
      <c r="W78" s="41">
        <f t="shared" si="37"/>
        <v>19610571.019999992</v>
      </c>
      <c r="X78" s="75">
        <f aca="true" t="shared" si="48" ref="X78:X120">V78</f>
        <v>123336.92</v>
      </c>
      <c r="Y78" s="41">
        <f t="shared" si="38"/>
        <v>19487234.09999999</v>
      </c>
      <c r="Z78" s="75">
        <f aca="true" t="shared" si="49" ref="Z78:Z120">X78</f>
        <v>123336.92</v>
      </c>
      <c r="AA78" s="41">
        <f t="shared" si="39"/>
        <v>19363897.17999999</v>
      </c>
      <c r="AB78" s="75">
        <f aca="true" t="shared" si="50" ref="AB78:AB120">Z78</f>
        <v>123336.92</v>
      </c>
      <c r="AC78" s="41">
        <f t="shared" si="40"/>
        <v>19240560.259999987</v>
      </c>
      <c r="AD78" s="75">
        <f aca="true" t="shared" si="51" ref="AD78:AD120">AB78</f>
        <v>123336.92</v>
      </c>
      <c r="AE78" s="41">
        <f t="shared" si="41"/>
        <v>19117223.339999985</v>
      </c>
      <c r="AF78" s="75">
        <f aca="true" t="shared" si="52" ref="AF78:AF120">AD78</f>
        <v>123336.92</v>
      </c>
      <c r="AG78" s="41">
        <f t="shared" si="42"/>
        <v>18993886.419999983</v>
      </c>
      <c r="AH78" s="75">
        <f t="shared" si="25"/>
        <v>123336.92</v>
      </c>
      <c r="AI78" s="41">
        <f t="shared" si="43"/>
        <v>18870549.49999998</v>
      </c>
      <c r="AJ78" s="75">
        <f t="shared" si="26"/>
        <v>123336.92</v>
      </c>
      <c r="AK78" s="41">
        <f t="shared" si="44"/>
        <v>18747212.57999998</v>
      </c>
      <c r="AN78">
        <v>1</v>
      </c>
    </row>
    <row r="79" spans="1:40" ht="15">
      <c r="A79" s="139" t="s">
        <v>215</v>
      </c>
      <c r="B79" s="139"/>
      <c r="C79" s="49">
        <v>172265.44</v>
      </c>
      <c r="D79" s="49">
        <v>53832.75</v>
      </c>
      <c r="E79" s="49">
        <v>118432.69</v>
      </c>
      <c r="F79" s="50"/>
      <c r="G79" s="61">
        <v>717.77</v>
      </c>
      <c r="H79" s="51"/>
      <c r="I79" s="52"/>
      <c r="J79" s="50"/>
      <c r="K79" s="49">
        <v>172265.44</v>
      </c>
      <c r="L79" s="49">
        <v>54550.52</v>
      </c>
      <c r="M79" s="65">
        <v>117714.92</v>
      </c>
      <c r="N79" s="42">
        <f t="shared" si="31"/>
        <v>717.77</v>
      </c>
      <c r="O79" s="41">
        <f t="shared" si="32"/>
        <v>116997.15</v>
      </c>
      <c r="P79" s="42">
        <f t="shared" si="33"/>
        <v>717.77</v>
      </c>
      <c r="Q79" s="41">
        <f t="shared" si="34"/>
        <v>116279.37999999999</v>
      </c>
      <c r="R79" s="75">
        <f t="shared" si="45"/>
        <v>717.77</v>
      </c>
      <c r="S79" s="41">
        <f t="shared" si="35"/>
        <v>115561.60999999999</v>
      </c>
      <c r="T79" s="75">
        <f t="shared" si="46"/>
        <v>717.77</v>
      </c>
      <c r="U79" s="41">
        <f t="shared" si="36"/>
        <v>114843.83999999998</v>
      </c>
      <c r="V79" s="75">
        <f t="shared" si="47"/>
        <v>717.77</v>
      </c>
      <c r="W79" s="41">
        <f t="shared" si="37"/>
        <v>114126.06999999998</v>
      </c>
      <c r="X79" s="75">
        <f t="shared" si="48"/>
        <v>717.77</v>
      </c>
      <c r="Y79" s="41">
        <f t="shared" si="38"/>
        <v>113408.29999999997</v>
      </c>
      <c r="Z79" s="75">
        <f t="shared" si="49"/>
        <v>717.77</v>
      </c>
      <c r="AA79" s="41">
        <f t="shared" si="39"/>
        <v>112690.52999999997</v>
      </c>
      <c r="AB79" s="75">
        <f t="shared" si="50"/>
        <v>717.77</v>
      </c>
      <c r="AC79" s="41">
        <f t="shared" si="40"/>
        <v>111972.75999999997</v>
      </c>
      <c r="AD79" s="75">
        <f t="shared" si="51"/>
        <v>717.77</v>
      </c>
      <c r="AE79" s="41">
        <f t="shared" si="41"/>
        <v>111254.98999999996</v>
      </c>
      <c r="AF79" s="75">
        <f t="shared" si="52"/>
        <v>717.77</v>
      </c>
      <c r="AG79" s="41">
        <f t="shared" si="42"/>
        <v>110537.21999999996</v>
      </c>
      <c r="AH79" s="75">
        <f aca="true" t="shared" si="53" ref="AH79:AH120">AF79</f>
        <v>717.77</v>
      </c>
      <c r="AI79" s="41">
        <f t="shared" si="43"/>
        <v>109819.44999999995</v>
      </c>
      <c r="AJ79" s="75">
        <f aca="true" t="shared" si="54" ref="AJ79:AJ120">AH79</f>
        <v>717.77</v>
      </c>
      <c r="AK79" s="41">
        <f t="shared" si="44"/>
        <v>109101.67999999995</v>
      </c>
      <c r="AN79">
        <v>1</v>
      </c>
    </row>
    <row r="80" spans="1:40" ht="15">
      <c r="A80" s="139" t="s">
        <v>201</v>
      </c>
      <c r="B80" s="139"/>
      <c r="C80" s="49">
        <v>79132.99</v>
      </c>
      <c r="D80" s="49">
        <v>70654.5</v>
      </c>
      <c r="E80" s="49">
        <v>8478.49</v>
      </c>
      <c r="F80" s="50"/>
      <c r="G80" s="61">
        <v>942.06</v>
      </c>
      <c r="H80" s="51"/>
      <c r="I80" s="52"/>
      <c r="J80" s="50"/>
      <c r="K80" s="49">
        <v>79132.99</v>
      </c>
      <c r="L80" s="49">
        <v>71596.56</v>
      </c>
      <c r="M80" s="65">
        <v>7536.43</v>
      </c>
      <c r="N80" s="42">
        <f t="shared" si="31"/>
        <v>942.06</v>
      </c>
      <c r="O80" s="41">
        <f t="shared" si="32"/>
        <v>6594.370000000001</v>
      </c>
      <c r="P80" s="42">
        <f t="shared" si="33"/>
        <v>942.06</v>
      </c>
      <c r="Q80" s="41">
        <f t="shared" si="34"/>
        <v>5652.310000000001</v>
      </c>
      <c r="R80" s="75">
        <f t="shared" si="45"/>
        <v>942.06</v>
      </c>
      <c r="S80" s="41">
        <f t="shared" si="35"/>
        <v>4710.250000000002</v>
      </c>
      <c r="T80" s="75">
        <f t="shared" si="46"/>
        <v>942.06</v>
      </c>
      <c r="U80" s="41">
        <f t="shared" si="36"/>
        <v>3768.190000000002</v>
      </c>
      <c r="V80" s="75">
        <f t="shared" si="47"/>
        <v>942.06</v>
      </c>
      <c r="W80" s="41">
        <f t="shared" si="37"/>
        <v>2826.130000000002</v>
      </c>
      <c r="X80" s="75">
        <f t="shared" si="48"/>
        <v>942.06</v>
      </c>
      <c r="Y80" s="41">
        <f t="shared" si="38"/>
        <v>1884.070000000002</v>
      </c>
      <c r="Z80" s="75">
        <f t="shared" si="49"/>
        <v>942.06</v>
      </c>
      <c r="AA80" s="41">
        <f t="shared" si="39"/>
        <v>942.010000000002</v>
      </c>
      <c r="AB80" s="62">
        <f>AA80</f>
        <v>942.010000000002</v>
      </c>
      <c r="AC80" s="41">
        <f t="shared" si="40"/>
        <v>0</v>
      </c>
      <c r="AD80" s="62">
        <f>AC80</f>
        <v>0</v>
      </c>
      <c r="AE80" s="41">
        <f t="shared" si="41"/>
        <v>0</v>
      </c>
      <c r="AF80" s="75">
        <f t="shared" si="52"/>
        <v>0</v>
      </c>
      <c r="AG80" s="41">
        <f t="shared" si="42"/>
        <v>0</v>
      </c>
      <c r="AH80" s="75">
        <f t="shared" si="53"/>
        <v>0</v>
      </c>
      <c r="AI80" s="41">
        <f t="shared" si="43"/>
        <v>0</v>
      </c>
      <c r="AJ80" s="75">
        <f t="shared" si="54"/>
        <v>0</v>
      </c>
      <c r="AK80" s="41">
        <f t="shared" si="44"/>
        <v>0</v>
      </c>
      <c r="AN80">
        <v>1</v>
      </c>
    </row>
    <row r="81" spans="1:40" ht="15">
      <c r="A81" s="139" t="s">
        <v>304</v>
      </c>
      <c r="B81" s="139"/>
      <c r="C81" s="49">
        <v>11494893.72</v>
      </c>
      <c r="D81" s="49">
        <v>7178486.25</v>
      </c>
      <c r="E81" s="49">
        <v>4316407.47</v>
      </c>
      <c r="F81" s="50"/>
      <c r="G81" s="49">
        <v>95920.17</v>
      </c>
      <c r="H81" s="51"/>
      <c r="I81" s="52"/>
      <c r="J81" s="50"/>
      <c r="K81" s="49">
        <v>11494893.72</v>
      </c>
      <c r="L81" s="49">
        <v>7274406.42</v>
      </c>
      <c r="M81" s="65">
        <v>4220487.3</v>
      </c>
      <c r="N81" s="42">
        <f t="shared" si="31"/>
        <v>95920.17</v>
      </c>
      <c r="O81" s="41">
        <f t="shared" si="32"/>
        <v>4124567.13</v>
      </c>
      <c r="P81" s="42">
        <f t="shared" si="33"/>
        <v>95920.17</v>
      </c>
      <c r="Q81" s="41">
        <f t="shared" si="34"/>
        <v>4028646.96</v>
      </c>
      <c r="R81" s="75">
        <f t="shared" si="45"/>
        <v>95920.17</v>
      </c>
      <c r="S81" s="41">
        <f t="shared" si="35"/>
        <v>3932726.79</v>
      </c>
      <c r="T81" s="75">
        <f t="shared" si="46"/>
        <v>95920.17</v>
      </c>
      <c r="U81" s="41">
        <f t="shared" si="36"/>
        <v>3836806.62</v>
      </c>
      <c r="V81" s="75">
        <f t="shared" si="47"/>
        <v>95920.17</v>
      </c>
      <c r="W81" s="41">
        <f t="shared" si="37"/>
        <v>3740886.45</v>
      </c>
      <c r="X81" s="75">
        <f t="shared" si="48"/>
        <v>95920.17</v>
      </c>
      <c r="Y81" s="41">
        <f t="shared" si="38"/>
        <v>3644966.2800000003</v>
      </c>
      <c r="Z81" s="75">
        <f t="shared" si="49"/>
        <v>95920.17</v>
      </c>
      <c r="AA81" s="41">
        <f t="shared" si="39"/>
        <v>3549046.1100000003</v>
      </c>
      <c r="AB81" s="75">
        <f t="shared" si="50"/>
        <v>95920.17</v>
      </c>
      <c r="AC81" s="41">
        <f t="shared" si="40"/>
        <v>3453125.9400000004</v>
      </c>
      <c r="AD81" s="75">
        <f t="shared" si="51"/>
        <v>95920.17</v>
      </c>
      <c r="AE81" s="41">
        <f t="shared" si="41"/>
        <v>3357205.7700000005</v>
      </c>
      <c r="AF81" s="75">
        <f t="shared" si="52"/>
        <v>95920.17</v>
      </c>
      <c r="AG81" s="41">
        <f t="shared" si="42"/>
        <v>3261285.6000000006</v>
      </c>
      <c r="AH81" s="75">
        <f t="shared" si="53"/>
        <v>95920.17</v>
      </c>
      <c r="AI81" s="41">
        <f t="shared" si="43"/>
        <v>3165365.4300000006</v>
      </c>
      <c r="AJ81" s="75">
        <f t="shared" si="54"/>
        <v>95920.17</v>
      </c>
      <c r="AK81" s="41">
        <f t="shared" si="44"/>
        <v>3069445.2600000007</v>
      </c>
      <c r="AN81">
        <v>1</v>
      </c>
    </row>
    <row r="82" spans="1:40" ht="19.5" customHeight="1">
      <c r="A82" s="139" t="s">
        <v>175</v>
      </c>
      <c r="B82" s="139"/>
      <c r="C82" s="49">
        <v>512743.23</v>
      </c>
      <c r="D82" s="49">
        <v>320464.5</v>
      </c>
      <c r="E82" s="49">
        <v>192278.73</v>
      </c>
      <c r="F82" s="50"/>
      <c r="G82" s="49">
        <v>4272.86</v>
      </c>
      <c r="H82" s="51"/>
      <c r="I82" s="52"/>
      <c r="J82" s="50"/>
      <c r="K82" s="49">
        <v>512743.23</v>
      </c>
      <c r="L82" s="49">
        <v>324737.36</v>
      </c>
      <c r="M82" s="65">
        <v>188005.87</v>
      </c>
      <c r="N82" s="42">
        <f t="shared" si="31"/>
        <v>4272.86</v>
      </c>
      <c r="O82" s="41">
        <f t="shared" si="32"/>
        <v>183733.01</v>
      </c>
      <c r="P82" s="42">
        <f t="shared" si="33"/>
        <v>4272.86</v>
      </c>
      <c r="Q82" s="41">
        <f t="shared" si="34"/>
        <v>179460.15000000002</v>
      </c>
      <c r="R82" s="75">
        <f t="shared" si="45"/>
        <v>4272.86</v>
      </c>
      <c r="S82" s="41">
        <f t="shared" si="35"/>
        <v>175187.29000000004</v>
      </c>
      <c r="T82" s="75">
        <f t="shared" si="46"/>
        <v>4272.86</v>
      </c>
      <c r="U82" s="41">
        <f t="shared" si="36"/>
        <v>170914.43000000005</v>
      </c>
      <c r="V82" s="75">
        <f t="shared" si="47"/>
        <v>4272.86</v>
      </c>
      <c r="W82" s="41">
        <f t="shared" si="37"/>
        <v>166641.57000000007</v>
      </c>
      <c r="X82" s="75">
        <f t="shared" si="48"/>
        <v>4272.86</v>
      </c>
      <c r="Y82" s="41">
        <f t="shared" si="38"/>
        <v>162368.71000000008</v>
      </c>
      <c r="Z82" s="75">
        <f t="shared" si="49"/>
        <v>4272.86</v>
      </c>
      <c r="AA82" s="41">
        <f t="shared" si="39"/>
        <v>158095.8500000001</v>
      </c>
      <c r="AB82" s="75">
        <f t="shared" si="50"/>
        <v>4272.86</v>
      </c>
      <c r="AC82" s="41">
        <f t="shared" si="40"/>
        <v>153822.9900000001</v>
      </c>
      <c r="AD82" s="75">
        <f t="shared" si="51"/>
        <v>4272.86</v>
      </c>
      <c r="AE82" s="41">
        <f t="shared" si="41"/>
        <v>149550.13000000012</v>
      </c>
      <c r="AF82" s="75">
        <f t="shared" si="52"/>
        <v>4272.86</v>
      </c>
      <c r="AG82" s="41">
        <f t="shared" si="42"/>
        <v>145277.27000000014</v>
      </c>
      <c r="AH82" s="75">
        <f t="shared" si="53"/>
        <v>4272.86</v>
      </c>
      <c r="AI82" s="41">
        <f t="shared" si="43"/>
        <v>141004.41000000015</v>
      </c>
      <c r="AJ82" s="75">
        <f t="shared" si="54"/>
        <v>4272.86</v>
      </c>
      <c r="AK82" s="41">
        <f t="shared" si="44"/>
        <v>136731.55000000016</v>
      </c>
      <c r="AN82">
        <v>1</v>
      </c>
    </row>
    <row r="83" spans="1:40" ht="15">
      <c r="A83" s="139" t="s">
        <v>276</v>
      </c>
      <c r="B83" s="139"/>
      <c r="C83" s="49">
        <v>2011283.3</v>
      </c>
      <c r="D83" s="49">
        <v>1252465.5</v>
      </c>
      <c r="E83" s="49">
        <v>758817.8</v>
      </c>
      <c r="F83" s="50"/>
      <c r="G83" s="49">
        <v>16862.61</v>
      </c>
      <c r="H83" s="51"/>
      <c r="I83" s="52"/>
      <c r="J83" s="50"/>
      <c r="K83" s="49">
        <v>2011283.3</v>
      </c>
      <c r="L83" s="49">
        <v>1269328.11</v>
      </c>
      <c r="M83" s="65">
        <v>741955.19</v>
      </c>
      <c r="N83" s="42">
        <f t="shared" si="31"/>
        <v>16862.61</v>
      </c>
      <c r="O83" s="41">
        <f t="shared" si="32"/>
        <v>725092.58</v>
      </c>
      <c r="P83" s="42">
        <f t="shared" si="33"/>
        <v>16862.61</v>
      </c>
      <c r="Q83" s="41">
        <f t="shared" si="34"/>
        <v>708229.97</v>
      </c>
      <c r="R83" s="75">
        <f t="shared" si="45"/>
        <v>16862.61</v>
      </c>
      <c r="S83" s="41">
        <f t="shared" si="35"/>
        <v>691367.36</v>
      </c>
      <c r="T83" s="75">
        <f t="shared" si="46"/>
        <v>16862.61</v>
      </c>
      <c r="U83" s="41">
        <f t="shared" si="36"/>
        <v>674504.75</v>
      </c>
      <c r="V83" s="75">
        <f t="shared" si="47"/>
        <v>16862.61</v>
      </c>
      <c r="W83" s="41">
        <f t="shared" si="37"/>
        <v>657642.14</v>
      </c>
      <c r="X83" s="75">
        <f t="shared" si="48"/>
        <v>16862.61</v>
      </c>
      <c r="Y83" s="41">
        <f t="shared" si="38"/>
        <v>640779.53</v>
      </c>
      <c r="Z83" s="75">
        <f t="shared" si="49"/>
        <v>16862.61</v>
      </c>
      <c r="AA83" s="41">
        <f t="shared" si="39"/>
        <v>623916.92</v>
      </c>
      <c r="AB83" s="75">
        <f t="shared" si="50"/>
        <v>16862.61</v>
      </c>
      <c r="AC83" s="41">
        <f t="shared" si="40"/>
        <v>607054.31</v>
      </c>
      <c r="AD83" s="75">
        <f t="shared" si="51"/>
        <v>16862.61</v>
      </c>
      <c r="AE83" s="41">
        <f t="shared" si="41"/>
        <v>590191.7000000001</v>
      </c>
      <c r="AF83" s="75">
        <f t="shared" si="52"/>
        <v>16862.61</v>
      </c>
      <c r="AG83" s="41">
        <f t="shared" si="42"/>
        <v>573329.0900000001</v>
      </c>
      <c r="AH83" s="75">
        <f t="shared" si="53"/>
        <v>16862.61</v>
      </c>
      <c r="AI83" s="41">
        <f t="shared" si="43"/>
        <v>556466.4800000001</v>
      </c>
      <c r="AJ83" s="75">
        <f t="shared" si="54"/>
        <v>16862.61</v>
      </c>
      <c r="AK83" s="41">
        <f t="shared" si="44"/>
        <v>539603.8700000001</v>
      </c>
      <c r="AN83">
        <v>1</v>
      </c>
    </row>
    <row r="84" spans="1:40" ht="15">
      <c r="A84" s="139" t="s">
        <v>284</v>
      </c>
      <c r="B84" s="139"/>
      <c r="C84" s="49">
        <v>589922.94</v>
      </c>
      <c r="D84" s="49">
        <v>507493</v>
      </c>
      <c r="E84" s="49">
        <v>82429.94</v>
      </c>
      <c r="F84" s="50"/>
      <c r="G84" s="49">
        <v>9158.91</v>
      </c>
      <c r="H84" s="51"/>
      <c r="I84" s="52"/>
      <c r="J84" s="50"/>
      <c r="K84" s="49">
        <v>589922.94</v>
      </c>
      <c r="L84" s="49">
        <v>516651.91</v>
      </c>
      <c r="M84" s="65">
        <v>73271.03</v>
      </c>
      <c r="N84" s="42">
        <f t="shared" si="31"/>
        <v>9158.91</v>
      </c>
      <c r="O84" s="41">
        <f t="shared" si="32"/>
        <v>64112.119999999995</v>
      </c>
      <c r="P84" s="42">
        <f t="shared" si="33"/>
        <v>9158.91</v>
      </c>
      <c r="Q84" s="41">
        <f t="shared" si="34"/>
        <v>54953.20999999999</v>
      </c>
      <c r="R84" s="75">
        <f t="shared" si="45"/>
        <v>9158.91</v>
      </c>
      <c r="S84" s="41">
        <f t="shared" si="35"/>
        <v>45794.29999999999</v>
      </c>
      <c r="T84" s="75">
        <f t="shared" si="46"/>
        <v>9158.91</v>
      </c>
      <c r="U84" s="41">
        <f t="shared" si="36"/>
        <v>36635.389999999985</v>
      </c>
      <c r="V84" s="75">
        <f t="shared" si="47"/>
        <v>9158.91</v>
      </c>
      <c r="W84" s="41">
        <f t="shared" si="37"/>
        <v>27476.479999999985</v>
      </c>
      <c r="X84" s="75">
        <f t="shared" si="48"/>
        <v>9158.91</v>
      </c>
      <c r="Y84" s="41">
        <f t="shared" si="38"/>
        <v>18317.569999999985</v>
      </c>
      <c r="Z84" s="75">
        <f t="shared" si="49"/>
        <v>9158.91</v>
      </c>
      <c r="AA84" s="41">
        <f t="shared" si="39"/>
        <v>9158.659999999985</v>
      </c>
      <c r="AB84" s="62">
        <f>AA84</f>
        <v>9158.659999999985</v>
      </c>
      <c r="AC84" s="41">
        <f t="shared" si="40"/>
        <v>0</v>
      </c>
      <c r="AD84" s="62">
        <f>AC84</f>
        <v>0</v>
      </c>
      <c r="AE84" s="41">
        <f t="shared" si="41"/>
        <v>0</v>
      </c>
      <c r="AF84" s="75">
        <f t="shared" si="52"/>
        <v>0</v>
      </c>
      <c r="AG84" s="41">
        <f t="shared" si="42"/>
        <v>0</v>
      </c>
      <c r="AH84" s="75">
        <f t="shared" si="53"/>
        <v>0</v>
      </c>
      <c r="AI84" s="41">
        <f t="shared" si="43"/>
        <v>0</v>
      </c>
      <c r="AJ84" s="75">
        <f t="shared" si="54"/>
        <v>0</v>
      </c>
      <c r="AK84" s="41">
        <f t="shared" si="44"/>
        <v>0</v>
      </c>
      <c r="AN84">
        <v>1</v>
      </c>
    </row>
    <row r="85" spans="1:40" ht="15">
      <c r="A85" s="139" t="s">
        <v>309</v>
      </c>
      <c r="B85" s="139"/>
      <c r="C85" s="49">
        <v>632267.05</v>
      </c>
      <c r="D85" s="49">
        <v>564524.25</v>
      </c>
      <c r="E85" s="49">
        <v>67742.8</v>
      </c>
      <c r="F85" s="50"/>
      <c r="G85" s="49">
        <v>7526.99</v>
      </c>
      <c r="H85" s="51"/>
      <c r="I85" s="52"/>
      <c r="J85" s="50"/>
      <c r="K85" s="49">
        <v>632267.05</v>
      </c>
      <c r="L85" s="49">
        <v>572051.24</v>
      </c>
      <c r="M85" s="65">
        <v>60215.81</v>
      </c>
      <c r="N85" s="42">
        <f t="shared" si="31"/>
        <v>7526.99</v>
      </c>
      <c r="O85" s="41">
        <f t="shared" si="32"/>
        <v>52688.82</v>
      </c>
      <c r="P85" s="42">
        <f t="shared" si="33"/>
        <v>7526.99</v>
      </c>
      <c r="Q85" s="41">
        <f t="shared" si="34"/>
        <v>45161.83</v>
      </c>
      <c r="R85" s="75">
        <f t="shared" si="45"/>
        <v>7526.99</v>
      </c>
      <c r="S85" s="41">
        <f t="shared" si="35"/>
        <v>37634.840000000004</v>
      </c>
      <c r="T85" s="75">
        <f t="shared" si="46"/>
        <v>7526.99</v>
      </c>
      <c r="U85" s="41">
        <f t="shared" si="36"/>
        <v>30107.850000000006</v>
      </c>
      <c r="V85" s="75">
        <f t="shared" si="47"/>
        <v>7526.99</v>
      </c>
      <c r="W85" s="41">
        <f t="shared" si="37"/>
        <v>22580.860000000008</v>
      </c>
      <c r="X85" s="75">
        <f t="shared" si="48"/>
        <v>7526.99</v>
      </c>
      <c r="Y85" s="41">
        <f t="shared" si="38"/>
        <v>15053.870000000008</v>
      </c>
      <c r="Z85" s="75">
        <f t="shared" si="49"/>
        <v>7526.99</v>
      </c>
      <c r="AA85" s="41">
        <f t="shared" si="39"/>
        <v>7526.880000000008</v>
      </c>
      <c r="AB85" s="62">
        <f>AA85</f>
        <v>7526.880000000008</v>
      </c>
      <c r="AC85" s="41">
        <f t="shared" si="40"/>
        <v>0</v>
      </c>
      <c r="AD85" s="62">
        <f>AC85</f>
        <v>0</v>
      </c>
      <c r="AE85" s="41">
        <f t="shared" si="41"/>
        <v>0</v>
      </c>
      <c r="AF85" s="75">
        <f t="shared" si="52"/>
        <v>0</v>
      </c>
      <c r="AG85" s="41">
        <f t="shared" si="42"/>
        <v>0</v>
      </c>
      <c r="AH85" s="75">
        <f t="shared" si="53"/>
        <v>0</v>
      </c>
      <c r="AI85" s="41">
        <f t="shared" si="43"/>
        <v>0</v>
      </c>
      <c r="AJ85" s="75">
        <f t="shared" si="54"/>
        <v>0</v>
      </c>
      <c r="AK85" s="41">
        <f t="shared" si="44"/>
        <v>0</v>
      </c>
      <c r="AN85">
        <v>1</v>
      </c>
    </row>
    <row r="86" spans="1:40" ht="15">
      <c r="A86" s="139" t="s">
        <v>330</v>
      </c>
      <c r="B86" s="139"/>
      <c r="C86" s="49">
        <v>499999.95</v>
      </c>
      <c r="D86" s="49">
        <v>446428.5</v>
      </c>
      <c r="E86" s="49">
        <v>53571.45</v>
      </c>
      <c r="F86" s="50"/>
      <c r="G86" s="49">
        <v>5952.38</v>
      </c>
      <c r="H86" s="51"/>
      <c r="I86" s="52"/>
      <c r="J86" s="50"/>
      <c r="K86" s="49">
        <v>499999.95</v>
      </c>
      <c r="L86" s="49">
        <v>452380.88</v>
      </c>
      <c r="M86" s="65">
        <v>47619.07</v>
      </c>
      <c r="N86" s="42">
        <f t="shared" si="31"/>
        <v>5952.38</v>
      </c>
      <c r="O86" s="41">
        <f t="shared" si="32"/>
        <v>41666.69</v>
      </c>
      <c r="P86" s="42">
        <f t="shared" si="33"/>
        <v>5952.38</v>
      </c>
      <c r="Q86" s="41">
        <f t="shared" si="34"/>
        <v>35714.310000000005</v>
      </c>
      <c r="R86" s="75">
        <f t="shared" si="45"/>
        <v>5952.38</v>
      </c>
      <c r="S86" s="41">
        <f t="shared" si="35"/>
        <v>29761.930000000004</v>
      </c>
      <c r="T86" s="75">
        <f t="shared" si="46"/>
        <v>5952.38</v>
      </c>
      <c r="U86" s="41">
        <f t="shared" si="36"/>
        <v>23809.550000000003</v>
      </c>
      <c r="V86" s="75">
        <f t="shared" si="47"/>
        <v>5952.38</v>
      </c>
      <c r="W86" s="41">
        <f t="shared" si="37"/>
        <v>17857.170000000002</v>
      </c>
      <c r="X86" s="75">
        <f t="shared" si="48"/>
        <v>5952.38</v>
      </c>
      <c r="Y86" s="41">
        <f t="shared" si="38"/>
        <v>11904.79</v>
      </c>
      <c r="Z86" s="75">
        <f t="shared" si="49"/>
        <v>5952.38</v>
      </c>
      <c r="AA86" s="41">
        <f t="shared" si="39"/>
        <v>5952.410000000001</v>
      </c>
      <c r="AB86" s="75">
        <f t="shared" si="50"/>
        <v>5952.38</v>
      </c>
      <c r="AC86" s="41">
        <f t="shared" si="40"/>
        <v>0.030000000000654836</v>
      </c>
      <c r="AD86" s="62">
        <f>AC86</f>
        <v>0.030000000000654836</v>
      </c>
      <c r="AE86" s="41">
        <f t="shared" si="41"/>
        <v>0</v>
      </c>
      <c r="AF86" s="62">
        <f>AE86</f>
        <v>0</v>
      </c>
      <c r="AG86" s="41">
        <f t="shared" si="42"/>
        <v>0</v>
      </c>
      <c r="AH86" s="75">
        <f t="shared" si="53"/>
        <v>0</v>
      </c>
      <c r="AI86" s="41">
        <f t="shared" si="43"/>
        <v>0</v>
      </c>
      <c r="AJ86" s="75">
        <f t="shared" si="54"/>
        <v>0</v>
      </c>
      <c r="AK86" s="41">
        <f t="shared" si="44"/>
        <v>0</v>
      </c>
      <c r="AN86">
        <v>1</v>
      </c>
    </row>
    <row r="87" spans="1:40" ht="15">
      <c r="A87" s="139" t="s">
        <v>226</v>
      </c>
      <c r="B87" s="139"/>
      <c r="C87" s="49">
        <v>427652.61</v>
      </c>
      <c r="D87" s="49">
        <v>381832.5</v>
      </c>
      <c r="E87" s="49">
        <v>45820.11</v>
      </c>
      <c r="F87" s="50"/>
      <c r="G87" s="49">
        <v>5091.1</v>
      </c>
      <c r="H87" s="51"/>
      <c r="I87" s="52"/>
      <c r="J87" s="50"/>
      <c r="K87" s="49">
        <v>427652.61</v>
      </c>
      <c r="L87" s="49">
        <v>386923.6</v>
      </c>
      <c r="M87" s="65">
        <v>40729.01</v>
      </c>
      <c r="N87" s="42">
        <f t="shared" si="31"/>
        <v>5091.1</v>
      </c>
      <c r="O87" s="41">
        <f t="shared" si="32"/>
        <v>35637.91</v>
      </c>
      <c r="P87" s="42">
        <f t="shared" si="33"/>
        <v>5091.1</v>
      </c>
      <c r="Q87" s="41">
        <f t="shared" si="34"/>
        <v>30546.810000000005</v>
      </c>
      <c r="R87" s="75">
        <f t="shared" si="45"/>
        <v>5091.1</v>
      </c>
      <c r="S87" s="41">
        <f t="shared" si="35"/>
        <v>25455.710000000006</v>
      </c>
      <c r="T87" s="75">
        <f t="shared" si="46"/>
        <v>5091.1</v>
      </c>
      <c r="U87" s="41">
        <f t="shared" si="36"/>
        <v>20364.610000000008</v>
      </c>
      <c r="V87" s="75">
        <f t="shared" si="47"/>
        <v>5091.1</v>
      </c>
      <c r="W87" s="41">
        <f t="shared" si="37"/>
        <v>15273.510000000007</v>
      </c>
      <c r="X87" s="75">
        <f t="shared" si="48"/>
        <v>5091.1</v>
      </c>
      <c r="Y87" s="41">
        <f t="shared" si="38"/>
        <v>10182.410000000007</v>
      </c>
      <c r="Z87" s="75">
        <f t="shared" si="49"/>
        <v>5091.1</v>
      </c>
      <c r="AA87" s="41">
        <f t="shared" si="39"/>
        <v>5091.310000000007</v>
      </c>
      <c r="AB87" s="75">
        <f t="shared" si="50"/>
        <v>5091.1</v>
      </c>
      <c r="AC87" s="41">
        <f t="shared" si="40"/>
        <v>0.21000000000640284</v>
      </c>
      <c r="AD87" s="62">
        <f>AC87</f>
        <v>0.21000000000640284</v>
      </c>
      <c r="AE87" s="41">
        <f t="shared" si="41"/>
        <v>0</v>
      </c>
      <c r="AF87" s="62">
        <f>AE87</f>
        <v>0</v>
      </c>
      <c r="AG87" s="41">
        <f t="shared" si="42"/>
        <v>0</v>
      </c>
      <c r="AH87" s="75">
        <f t="shared" si="53"/>
        <v>0</v>
      </c>
      <c r="AI87" s="41">
        <f t="shared" si="43"/>
        <v>0</v>
      </c>
      <c r="AJ87" s="75">
        <f t="shared" si="54"/>
        <v>0</v>
      </c>
      <c r="AK87" s="41">
        <f t="shared" si="44"/>
        <v>0</v>
      </c>
      <c r="AN87">
        <v>1</v>
      </c>
    </row>
    <row r="88" spans="1:40" ht="15">
      <c r="A88" s="139" t="s">
        <v>249</v>
      </c>
      <c r="B88" s="139"/>
      <c r="C88" s="49">
        <v>265155.73</v>
      </c>
      <c r="D88" s="49">
        <v>94016.75</v>
      </c>
      <c r="E88" s="49">
        <v>171138.98</v>
      </c>
      <c r="F88" s="50"/>
      <c r="G88" s="49">
        <v>1629.9</v>
      </c>
      <c r="H88" s="51"/>
      <c r="I88" s="52"/>
      <c r="J88" s="50"/>
      <c r="K88" s="49">
        <v>265155.73</v>
      </c>
      <c r="L88" s="49">
        <v>95646.65</v>
      </c>
      <c r="M88" s="65">
        <v>169509.08</v>
      </c>
      <c r="N88" s="42">
        <f t="shared" si="31"/>
        <v>1629.9</v>
      </c>
      <c r="O88" s="41">
        <f t="shared" si="32"/>
        <v>167879.18</v>
      </c>
      <c r="P88" s="42">
        <f t="shared" si="33"/>
        <v>1629.9</v>
      </c>
      <c r="Q88" s="41">
        <f t="shared" si="34"/>
        <v>166249.28</v>
      </c>
      <c r="R88" s="75">
        <f t="shared" si="45"/>
        <v>1629.9</v>
      </c>
      <c r="S88" s="41">
        <f t="shared" si="35"/>
        <v>164619.38</v>
      </c>
      <c r="T88" s="75">
        <f t="shared" si="46"/>
        <v>1629.9</v>
      </c>
      <c r="U88" s="41">
        <f t="shared" si="36"/>
        <v>162989.48</v>
      </c>
      <c r="V88" s="75">
        <f t="shared" si="47"/>
        <v>1629.9</v>
      </c>
      <c r="W88" s="41">
        <f t="shared" si="37"/>
        <v>161359.58000000002</v>
      </c>
      <c r="X88" s="75">
        <f t="shared" si="48"/>
        <v>1629.9</v>
      </c>
      <c r="Y88" s="41">
        <f t="shared" si="38"/>
        <v>159729.68000000002</v>
      </c>
      <c r="Z88" s="75">
        <f t="shared" si="49"/>
        <v>1629.9</v>
      </c>
      <c r="AA88" s="41">
        <f t="shared" si="39"/>
        <v>158099.78000000003</v>
      </c>
      <c r="AB88" s="75">
        <f t="shared" si="50"/>
        <v>1629.9</v>
      </c>
      <c r="AC88" s="41">
        <f t="shared" si="40"/>
        <v>156469.88000000003</v>
      </c>
      <c r="AD88" s="75">
        <f t="shared" si="51"/>
        <v>1629.9</v>
      </c>
      <c r="AE88" s="41">
        <f t="shared" si="41"/>
        <v>154839.98000000004</v>
      </c>
      <c r="AF88" s="75">
        <f t="shared" si="52"/>
        <v>1629.9</v>
      </c>
      <c r="AG88" s="41">
        <f t="shared" si="42"/>
        <v>153210.08000000005</v>
      </c>
      <c r="AH88" s="75">
        <f t="shared" si="53"/>
        <v>1629.9</v>
      </c>
      <c r="AI88" s="41">
        <f t="shared" si="43"/>
        <v>151580.18000000005</v>
      </c>
      <c r="AJ88" s="75">
        <f t="shared" si="54"/>
        <v>1629.9</v>
      </c>
      <c r="AK88" s="41">
        <f t="shared" si="44"/>
        <v>149950.28000000006</v>
      </c>
      <c r="AN88">
        <v>1</v>
      </c>
    </row>
    <row r="89" spans="1:40" ht="36.75" customHeight="1">
      <c r="A89" s="145" t="s">
        <v>56</v>
      </c>
      <c r="B89" s="145"/>
      <c r="C89" s="49">
        <v>330410</v>
      </c>
      <c r="D89" s="49">
        <v>20650.5</v>
      </c>
      <c r="E89" s="49">
        <v>309759.5</v>
      </c>
      <c r="F89" s="50"/>
      <c r="G89" s="61">
        <v>275.34</v>
      </c>
      <c r="H89" s="51"/>
      <c r="I89" s="52"/>
      <c r="J89" s="50"/>
      <c r="K89" s="49">
        <v>330410</v>
      </c>
      <c r="L89" s="49">
        <v>20925.84</v>
      </c>
      <c r="M89" s="93">
        <v>309484.16</v>
      </c>
      <c r="N89" s="42">
        <f t="shared" si="31"/>
        <v>275.34</v>
      </c>
      <c r="O89" s="41">
        <f t="shared" si="32"/>
        <v>309208.81999999995</v>
      </c>
      <c r="P89" s="42">
        <f t="shared" si="33"/>
        <v>275.34</v>
      </c>
      <c r="Q89" s="41">
        <f t="shared" si="34"/>
        <v>308933.4799999999</v>
      </c>
      <c r="R89" s="75">
        <f t="shared" si="45"/>
        <v>275.34</v>
      </c>
      <c r="S89" s="41">
        <f t="shared" si="35"/>
        <v>308658.1399999999</v>
      </c>
      <c r="T89" s="75">
        <f t="shared" si="46"/>
        <v>275.34</v>
      </c>
      <c r="U89" s="41">
        <f t="shared" si="36"/>
        <v>308382.7999999999</v>
      </c>
      <c r="V89" s="75">
        <f t="shared" si="47"/>
        <v>275.34</v>
      </c>
      <c r="W89" s="41">
        <f t="shared" si="37"/>
        <v>308107.45999999985</v>
      </c>
      <c r="X89" s="75">
        <f t="shared" si="48"/>
        <v>275.34</v>
      </c>
      <c r="Y89" s="41">
        <f t="shared" si="38"/>
        <v>307832.1199999998</v>
      </c>
      <c r="Z89" s="75">
        <f t="shared" si="49"/>
        <v>275.34</v>
      </c>
      <c r="AA89" s="41">
        <f t="shared" si="39"/>
        <v>307556.7799999998</v>
      </c>
      <c r="AB89" s="75">
        <f t="shared" si="50"/>
        <v>275.34</v>
      </c>
      <c r="AC89" s="41">
        <f t="shared" si="40"/>
        <v>307281.43999999977</v>
      </c>
      <c r="AD89" s="75">
        <f t="shared" si="51"/>
        <v>275.34</v>
      </c>
      <c r="AE89" s="41">
        <f t="shared" si="41"/>
        <v>307006.09999999974</v>
      </c>
      <c r="AF89" s="75">
        <f t="shared" si="52"/>
        <v>275.34</v>
      </c>
      <c r="AG89" s="41">
        <f t="shared" si="42"/>
        <v>306730.7599999997</v>
      </c>
      <c r="AH89" s="75">
        <f t="shared" si="53"/>
        <v>275.34</v>
      </c>
      <c r="AI89" s="41">
        <f t="shared" si="43"/>
        <v>306455.4199999997</v>
      </c>
      <c r="AJ89" s="75">
        <f t="shared" si="54"/>
        <v>275.34</v>
      </c>
      <c r="AK89" s="41">
        <f t="shared" si="44"/>
        <v>306180.07999999967</v>
      </c>
      <c r="AN89">
        <v>1</v>
      </c>
    </row>
    <row r="90" spans="1:40" ht="39" customHeight="1">
      <c r="A90" s="139" t="s">
        <v>290</v>
      </c>
      <c r="B90" s="139"/>
      <c r="C90" s="49">
        <v>410666.64</v>
      </c>
      <c r="D90" s="49">
        <v>128333.25</v>
      </c>
      <c r="E90" s="49">
        <v>282333.39</v>
      </c>
      <c r="F90" s="50"/>
      <c r="G90" s="49">
        <v>1711.11</v>
      </c>
      <c r="H90" s="51"/>
      <c r="I90" s="52"/>
      <c r="J90" s="50"/>
      <c r="K90" s="49">
        <v>410666.64</v>
      </c>
      <c r="L90" s="49">
        <v>130044.36</v>
      </c>
      <c r="M90" s="65">
        <v>280622.28</v>
      </c>
      <c r="N90" s="42">
        <f t="shared" si="31"/>
        <v>1711.11</v>
      </c>
      <c r="O90" s="41">
        <f t="shared" si="32"/>
        <v>278911.17000000004</v>
      </c>
      <c r="P90" s="42">
        <f t="shared" si="33"/>
        <v>1711.11</v>
      </c>
      <c r="Q90" s="41">
        <f t="shared" si="34"/>
        <v>277200.06000000006</v>
      </c>
      <c r="R90" s="75">
        <f t="shared" si="45"/>
        <v>1711.11</v>
      </c>
      <c r="S90" s="41">
        <f t="shared" si="35"/>
        <v>275488.95000000007</v>
      </c>
      <c r="T90" s="75">
        <f t="shared" si="46"/>
        <v>1711.11</v>
      </c>
      <c r="U90" s="41">
        <f t="shared" si="36"/>
        <v>273777.8400000001</v>
      </c>
      <c r="V90" s="75">
        <f t="shared" si="47"/>
        <v>1711.11</v>
      </c>
      <c r="W90" s="41">
        <f t="shared" si="37"/>
        <v>272066.7300000001</v>
      </c>
      <c r="X90" s="75">
        <f t="shared" si="48"/>
        <v>1711.11</v>
      </c>
      <c r="Y90" s="41">
        <f t="shared" si="38"/>
        <v>270355.6200000001</v>
      </c>
      <c r="Z90" s="75">
        <f t="shared" si="49"/>
        <v>1711.11</v>
      </c>
      <c r="AA90" s="41">
        <f t="shared" si="39"/>
        <v>268644.5100000001</v>
      </c>
      <c r="AB90" s="75">
        <f t="shared" si="50"/>
        <v>1711.11</v>
      </c>
      <c r="AC90" s="41">
        <f t="shared" si="40"/>
        <v>266933.40000000014</v>
      </c>
      <c r="AD90" s="75">
        <f t="shared" si="51"/>
        <v>1711.11</v>
      </c>
      <c r="AE90" s="41">
        <f t="shared" si="41"/>
        <v>265222.29000000015</v>
      </c>
      <c r="AF90" s="75">
        <f t="shared" si="52"/>
        <v>1711.11</v>
      </c>
      <c r="AG90" s="41">
        <f t="shared" si="42"/>
        <v>263511.18000000017</v>
      </c>
      <c r="AH90" s="75">
        <f t="shared" si="53"/>
        <v>1711.11</v>
      </c>
      <c r="AI90" s="41">
        <f t="shared" si="43"/>
        <v>261800.07000000018</v>
      </c>
      <c r="AJ90" s="75">
        <f t="shared" si="54"/>
        <v>1711.11</v>
      </c>
      <c r="AK90" s="41">
        <f t="shared" si="44"/>
        <v>260088.9600000002</v>
      </c>
      <c r="AN90">
        <v>1</v>
      </c>
    </row>
    <row r="91" spans="1:40" ht="39" customHeight="1">
      <c r="A91" s="139" t="s">
        <v>296</v>
      </c>
      <c r="B91" s="139"/>
      <c r="C91" s="49">
        <v>539917.87</v>
      </c>
      <c r="D91" s="49">
        <v>168724.5</v>
      </c>
      <c r="E91" s="49">
        <v>371193.37</v>
      </c>
      <c r="F91" s="50"/>
      <c r="G91" s="49">
        <v>2249.66</v>
      </c>
      <c r="H91" s="51"/>
      <c r="I91" s="52"/>
      <c r="J91" s="50"/>
      <c r="K91" s="49">
        <v>539917.87</v>
      </c>
      <c r="L91" s="49">
        <v>170974.16</v>
      </c>
      <c r="M91" s="65">
        <v>368943.71</v>
      </c>
      <c r="N91" s="42">
        <f t="shared" si="31"/>
        <v>2249.66</v>
      </c>
      <c r="O91" s="41">
        <f t="shared" si="32"/>
        <v>366694.05000000005</v>
      </c>
      <c r="P91" s="42">
        <f t="shared" si="33"/>
        <v>2249.66</v>
      </c>
      <c r="Q91" s="41">
        <f t="shared" si="34"/>
        <v>364444.3900000001</v>
      </c>
      <c r="R91" s="75">
        <f t="shared" si="45"/>
        <v>2249.66</v>
      </c>
      <c r="S91" s="41">
        <f t="shared" si="35"/>
        <v>362194.7300000001</v>
      </c>
      <c r="T91" s="75">
        <f t="shared" si="46"/>
        <v>2249.66</v>
      </c>
      <c r="U91" s="41">
        <f t="shared" si="36"/>
        <v>359945.0700000001</v>
      </c>
      <c r="V91" s="75">
        <f t="shared" si="47"/>
        <v>2249.66</v>
      </c>
      <c r="W91" s="41">
        <f t="shared" si="37"/>
        <v>357695.41000000015</v>
      </c>
      <c r="X91" s="75">
        <f t="shared" si="48"/>
        <v>2249.66</v>
      </c>
      <c r="Y91" s="41">
        <f t="shared" si="38"/>
        <v>355445.7500000002</v>
      </c>
      <c r="Z91" s="75">
        <f t="shared" si="49"/>
        <v>2249.66</v>
      </c>
      <c r="AA91" s="41">
        <f t="shared" si="39"/>
        <v>353196.0900000002</v>
      </c>
      <c r="AB91" s="75">
        <f t="shared" si="50"/>
        <v>2249.66</v>
      </c>
      <c r="AC91" s="41">
        <f t="shared" si="40"/>
        <v>350946.4300000002</v>
      </c>
      <c r="AD91" s="75">
        <f t="shared" si="51"/>
        <v>2249.66</v>
      </c>
      <c r="AE91" s="41">
        <f t="shared" si="41"/>
        <v>348696.77000000025</v>
      </c>
      <c r="AF91" s="75">
        <f t="shared" si="52"/>
        <v>2249.66</v>
      </c>
      <c r="AG91" s="41">
        <f t="shared" si="42"/>
        <v>346447.1100000003</v>
      </c>
      <c r="AH91" s="75">
        <f t="shared" si="53"/>
        <v>2249.66</v>
      </c>
      <c r="AI91" s="41">
        <f t="shared" si="43"/>
        <v>344197.4500000003</v>
      </c>
      <c r="AJ91" s="75">
        <f t="shared" si="54"/>
        <v>2249.66</v>
      </c>
      <c r="AK91" s="41">
        <f t="shared" si="44"/>
        <v>341947.7900000003</v>
      </c>
      <c r="AN91">
        <v>1</v>
      </c>
    </row>
    <row r="92" spans="1:40" ht="27" customHeight="1">
      <c r="A92" s="139" t="s">
        <v>308</v>
      </c>
      <c r="B92" s="139"/>
      <c r="C92" s="49">
        <v>20508780</v>
      </c>
      <c r="D92" s="49">
        <v>12712377.5</v>
      </c>
      <c r="E92" s="49">
        <v>7796402.5</v>
      </c>
      <c r="F92" s="50"/>
      <c r="G92" s="49">
        <v>173253.39</v>
      </c>
      <c r="H92" s="51"/>
      <c r="I92" s="52"/>
      <c r="J92" s="50"/>
      <c r="K92" s="49">
        <v>20508780</v>
      </c>
      <c r="L92" s="49">
        <v>12885630.89</v>
      </c>
      <c r="M92" s="65">
        <v>7623149.11</v>
      </c>
      <c r="N92" s="42">
        <f t="shared" si="31"/>
        <v>173253.39</v>
      </c>
      <c r="O92" s="41">
        <f t="shared" si="32"/>
        <v>7449895.720000001</v>
      </c>
      <c r="P92" s="42">
        <f t="shared" si="33"/>
        <v>173253.39</v>
      </c>
      <c r="Q92" s="41">
        <f t="shared" si="34"/>
        <v>7276642.330000001</v>
      </c>
      <c r="R92" s="75">
        <f t="shared" si="45"/>
        <v>173253.39</v>
      </c>
      <c r="S92" s="41">
        <f t="shared" si="35"/>
        <v>7103388.940000001</v>
      </c>
      <c r="T92" s="75">
        <f t="shared" si="46"/>
        <v>173253.39</v>
      </c>
      <c r="U92" s="41">
        <f t="shared" si="36"/>
        <v>6930135.550000002</v>
      </c>
      <c r="V92" s="75">
        <f t="shared" si="47"/>
        <v>173253.39</v>
      </c>
      <c r="W92" s="41">
        <f t="shared" si="37"/>
        <v>6756882.160000002</v>
      </c>
      <c r="X92" s="75">
        <f t="shared" si="48"/>
        <v>173253.39</v>
      </c>
      <c r="Y92" s="41">
        <f t="shared" si="38"/>
        <v>6583628.770000002</v>
      </c>
      <c r="Z92" s="75">
        <f t="shared" si="49"/>
        <v>173253.39</v>
      </c>
      <c r="AA92" s="41">
        <f t="shared" si="39"/>
        <v>6410375.380000003</v>
      </c>
      <c r="AB92" s="75">
        <f t="shared" si="50"/>
        <v>173253.39</v>
      </c>
      <c r="AC92" s="41">
        <f t="shared" si="40"/>
        <v>6237121.990000003</v>
      </c>
      <c r="AD92" s="75">
        <f t="shared" si="51"/>
        <v>173253.39</v>
      </c>
      <c r="AE92" s="41">
        <f t="shared" si="41"/>
        <v>6063868.600000003</v>
      </c>
      <c r="AF92" s="75">
        <f t="shared" si="52"/>
        <v>173253.39</v>
      </c>
      <c r="AG92" s="41">
        <f t="shared" si="42"/>
        <v>5890615.210000004</v>
      </c>
      <c r="AH92" s="75">
        <f t="shared" si="53"/>
        <v>173253.39</v>
      </c>
      <c r="AI92" s="41">
        <f t="shared" si="43"/>
        <v>5717361.820000004</v>
      </c>
      <c r="AJ92" s="75">
        <f t="shared" si="54"/>
        <v>173253.39</v>
      </c>
      <c r="AK92" s="41">
        <f t="shared" si="44"/>
        <v>5544108.430000004</v>
      </c>
      <c r="AN92">
        <v>1</v>
      </c>
    </row>
    <row r="93" spans="1:40" ht="15">
      <c r="A93" s="139" t="s">
        <v>237</v>
      </c>
      <c r="B93" s="139"/>
      <c r="C93" s="49">
        <v>8427150.67</v>
      </c>
      <c r="D93" s="49">
        <v>3511312.5</v>
      </c>
      <c r="E93" s="49">
        <v>4915838.17</v>
      </c>
      <c r="F93" s="50"/>
      <c r="G93" s="49">
        <v>46817.5</v>
      </c>
      <c r="H93" s="51"/>
      <c r="I93" s="52"/>
      <c r="J93" s="50"/>
      <c r="K93" s="49">
        <v>8427150.67</v>
      </c>
      <c r="L93" s="49">
        <v>3558130</v>
      </c>
      <c r="M93" s="65">
        <v>4869020.67</v>
      </c>
      <c r="N93" s="42">
        <f t="shared" si="31"/>
        <v>46817.5</v>
      </c>
      <c r="O93" s="41">
        <f t="shared" si="32"/>
        <v>4822203.17</v>
      </c>
      <c r="P93" s="42">
        <f t="shared" si="33"/>
        <v>46817.5</v>
      </c>
      <c r="Q93" s="41">
        <f t="shared" si="34"/>
        <v>4775385.67</v>
      </c>
      <c r="R93" s="75">
        <f t="shared" si="45"/>
        <v>46817.5</v>
      </c>
      <c r="S93" s="41">
        <f t="shared" si="35"/>
        <v>4728568.17</v>
      </c>
      <c r="T93" s="75">
        <f t="shared" si="46"/>
        <v>46817.5</v>
      </c>
      <c r="U93" s="41">
        <f t="shared" si="36"/>
        <v>4681750.67</v>
      </c>
      <c r="V93" s="75">
        <f t="shared" si="47"/>
        <v>46817.5</v>
      </c>
      <c r="W93" s="41">
        <f t="shared" si="37"/>
        <v>4634933.17</v>
      </c>
      <c r="X93" s="75">
        <f t="shared" si="48"/>
        <v>46817.5</v>
      </c>
      <c r="Y93" s="41">
        <f t="shared" si="38"/>
        <v>4588115.67</v>
      </c>
      <c r="Z93" s="75">
        <f t="shared" si="49"/>
        <v>46817.5</v>
      </c>
      <c r="AA93" s="41">
        <f t="shared" si="39"/>
        <v>4541298.17</v>
      </c>
      <c r="AB93" s="75">
        <f t="shared" si="50"/>
        <v>46817.5</v>
      </c>
      <c r="AC93" s="41">
        <f t="shared" si="40"/>
        <v>4494480.67</v>
      </c>
      <c r="AD93" s="75">
        <f t="shared" si="51"/>
        <v>46817.5</v>
      </c>
      <c r="AE93" s="41">
        <f t="shared" si="41"/>
        <v>4447663.17</v>
      </c>
      <c r="AF93" s="75">
        <f t="shared" si="52"/>
        <v>46817.5</v>
      </c>
      <c r="AG93" s="41">
        <f t="shared" si="42"/>
        <v>4400845.67</v>
      </c>
      <c r="AH93" s="75">
        <f t="shared" si="53"/>
        <v>46817.5</v>
      </c>
      <c r="AI93" s="41">
        <f t="shared" si="43"/>
        <v>4354028.17</v>
      </c>
      <c r="AJ93" s="75">
        <f t="shared" si="54"/>
        <v>46817.5</v>
      </c>
      <c r="AK93" s="41">
        <f t="shared" si="44"/>
        <v>4307210.67</v>
      </c>
      <c r="AN93">
        <v>1</v>
      </c>
    </row>
    <row r="94" spans="1:40" ht="15">
      <c r="A94" s="139" t="s">
        <v>244</v>
      </c>
      <c r="B94" s="139"/>
      <c r="C94" s="49">
        <v>6315899.1</v>
      </c>
      <c r="D94" s="49">
        <v>2631624.75</v>
      </c>
      <c r="E94" s="49">
        <v>3684274.35</v>
      </c>
      <c r="F94" s="50"/>
      <c r="G94" s="49">
        <v>35088.33</v>
      </c>
      <c r="H94" s="51"/>
      <c r="I94" s="52"/>
      <c r="J94" s="50"/>
      <c r="K94" s="49">
        <v>6315899.1</v>
      </c>
      <c r="L94" s="49">
        <v>2666713.08</v>
      </c>
      <c r="M94" s="65">
        <v>3649186.02</v>
      </c>
      <c r="N94" s="42">
        <f t="shared" si="31"/>
        <v>35088.33</v>
      </c>
      <c r="O94" s="41">
        <f t="shared" si="32"/>
        <v>3614097.69</v>
      </c>
      <c r="P94" s="42">
        <f t="shared" si="33"/>
        <v>35088.33</v>
      </c>
      <c r="Q94" s="41">
        <f t="shared" si="34"/>
        <v>3579009.36</v>
      </c>
      <c r="R94" s="75">
        <f t="shared" si="45"/>
        <v>35088.33</v>
      </c>
      <c r="S94" s="41">
        <f t="shared" si="35"/>
        <v>3543921.03</v>
      </c>
      <c r="T94" s="75">
        <f t="shared" si="46"/>
        <v>35088.33</v>
      </c>
      <c r="U94" s="41">
        <f t="shared" si="36"/>
        <v>3508832.6999999997</v>
      </c>
      <c r="V94" s="75">
        <f t="shared" si="47"/>
        <v>35088.33</v>
      </c>
      <c r="W94" s="41">
        <f t="shared" si="37"/>
        <v>3473744.3699999996</v>
      </c>
      <c r="X94" s="75">
        <f t="shared" si="48"/>
        <v>35088.33</v>
      </c>
      <c r="Y94" s="41">
        <f t="shared" si="38"/>
        <v>3438656.0399999996</v>
      </c>
      <c r="Z94" s="75">
        <f t="shared" si="49"/>
        <v>35088.33</v>
      </c>
      <c r="AA94" s="41">
        <f t="shared" si="39"/>
        <v>3403567.7099999995</v>
      </c>
      <c r="AB94" s="75">
        <f t="shared" si="50"/>
        <v>35088.33</v>
      </c>
      <c r="AC94" s="41">
        <f t="shared" si="40"/>
        <v>3368479.3799999994</v>
      </c>
      <c r="AD94" s="75">
        <f t="shared" si="51"/>
        <v>35088.33</v>
      </c>
      <c r="AE94" s="41">
        <f t="shared" si="41"/>
        <v>3333391.0499999993</v>
      </c>
      <c r="AF94" s="75">
        <f t="shared" si="52"/>
        <v>35088.33</v>
      </c>
      <c r="AG94" s="41">
        <f t="shared" si="42"/>
        <v>3298302.7199999993</v>
      </c>
      <c r="AH94" s="75">
        <f t="shared" si="53"/>
        <v>35088.33</v>
      </c>
      <c r="AI94" s="41">
        <f t="shared" si="43"/>
        <v>3263214.389999999</v>
      </c>
      <c r="AJ94" s="75">
        <f t="shared" si="54"/>
        <v>35088.33</v>
      </c>
      <c r="AK94" s="41">
        <f t="shared" si="44"/>
        <v>3228126.059999999</v>
      </c>
      <c r="AN94">
        <v>1</v>
      </c>
    </row>
    <row r="95" spans="1:40" ht="15">
      <c r="A95" s="139" t="s">
        <v>272</v>
      </c>
      <c r="B95" s="139"/>
      <c r="C95" s="49">
        <v>9796790.61</v>
      </c>
      <c r="D95" s="49">
        <v>4081995.75</v>
      </c>
      <c r="E95" s="49">
        <v>5714794.86</v>
      </c>
      <c r="F95" s="50"/>
      <c r="G95" s="49">
        <v>54426.61</v>
      </c>
      <c r="H95" s="51"/>
      <c r="I95" s="52"/>
      <c r="J95" s="50"/>
      <c r="K95" s="49">
        <v>9796790.61</v>
      </c>
      <c r="L95" s="49">
        <v>4136422.36</v>
      </c>
      <c r="M95" s="65">
        <v>5660368.25</v>
      </c>
      <c r="N95" s="42">
        <f t="shared" si="31"/>
        <v>54426.61</v>
      </c>
      <c r="O95" s="41">
        <f t="shared" si="32"/>
        <v>5605941.64</v>
      </c>
      <c r="P95" s="42">
        <f t="shared" si="33"/>
        <v>54426.61</v>
      </c>
      <c r="Q95" s="41">
        <f t="shared" si="34"/>
        <v>5551515.029999999</v>
      </c>
      <c r="R95" s="75">
        <f t="shared" si="45"/>
        <v>54426.61</v>
      </c>
      <c r="S95" s="41">
        <f t="shared" si="35"/>
        <v>5497088.419999999</v>
      </c>
      <c r="T95" s="75">
        <f t="shared" si="46"/>
        <v>54426.61</v>
      </c>
      <c r="U95" s="41">
        <f t="shared" si="36"/>
        <v>5442661.809999999</v>
      </c>
      <c r="V95" s="75">
        <f t="shared" si="47"/>
        <v>54426.61</v>
      </c>
      <c r="W95" s="41">
        <f t="shared" si="37"/>
        <v>5388235.199999998</v>
      </c>
      <c r="X95" s="75">
        <f t="shared" si="48"/>
        <v>54426.61</v>
      </c>
      <c r="Y95" s="41">
        <f t="shared" si="38"/>
        <v>5333808.589999998</v>
      </c>
      <c r="Z95" s="75">
        <f t="shared" si="49"/>
        <v>54426.61</v>
      </c>
      <c r="AA95" s="41">
        <f t="shared" si="39"/>
        <v>5279381.979999998</v>
      </c>
      <c r="AB95" s="75">
        <f t="shared" si="50"/>
        <v>54426.61</v>
      </c>
      <c r="AC95" s="41">
        <f t="shared" si="40"/>
        <v>5224955.369999997</v>
      </c>
      <c r="AD95" s="75">
        <f t="shared" si="51"/>
        <v>54426.61</v>
      </c>
      <c r="AE95" s="41">
        <f t="shared" si="41"/>
        <v>5170528.759999997</v>
      </c>
      <c r="AF95" s="75">
        <f t="shared" si="52"/>
        <v>54426.61</v>
      </c>
      <c r="AG95" s="41">
        <f t="shared" si="42"/>
        <v>5116102.149999997</v>
      </c>
      <c r="AH95" s="75">
        <f t="shared" si="53"/>
        <v>54426.61</v>
      </c>
      <c r="AI95" s="41">
        <f t="shared" si="43"/>
        <v>5061675.539999996</v>
      </c>
      <c r="AJ95" s="75">
        <f t="shared" si="54"/>
        <v>54426.61</v>
      </c>
      <c r="AK95" s="41">
        <f t="shared" si="44"/>
        <v>5007248.929999996</v>
      </c>
      <c r="AN95">
        <v>1</v>
      </c>
    </row>
    <row r="96" spans="1:40" ht="15">
      <c r="A96" s="139" t="s">
        <v>274</v>
      </c>
      <c r="B96" s="139"/>
      <c r="C96" s="49">
        <v>1013882.12</v>
      </c>
      <c r="D96" s="49">
        <v>209697.5</v>
      </c>
      <c r="E96" s="49">
        <v>804184.62</v>
      </c>
      <c r="F96" s="50"/>
      <c r="G96" s="49">
        <v>2821.7</v>
      </c>
      <c r="H96" s="51"/>
      <c r="I96" s="52"/>
      <c r="J96" s="50"/>
      <c r="K96" s="49">
        <v>1013882.12</v>
      </c>
      <c r="L96" s="49">
        <v>212519.2</v>
      </c>
      <c r="M96" s="65">
        <v>801362.92</v>
      </c>
      <c r="N96" s="42">
        <f t="shared" si="31"/>
        <v>2821.7</v>
      </c>
      <c r="O96" s="41">
        <f t="shared" si="32"/>
        <v>798541.2200000001</v>
      </c>
      <c r="P96" s="42">
        <f t="shared" si="33"/>
        <v>2821.7</v>
      </c>
      <c r="Q96" s="41">
        <f t="shared" si="34"/>
        <v>795719.5200000001</v>
      </c>
      <c r="R96" s="75">
        <f t="shared" si="45"/>
        <v>2821.7</v>
      </c>
      <c r="S96" s="41">
        <f t="shared" si="35"/>
        <v>792897.8200000002</v>
      </c>
      <c r="T96" s="75">
        <f t="shared" si="46"/>
        <v>2821.7</v>
      </c>
      <c r="U96" s="41">
        <f t="shared" si="36"/>
        <v>790076.1200000002</v>
      </c>
      <c r="V96" s="75">
        <f t="shared" si="47"/>
        <v>2821.7</v>
      </c>
      <c r="W96" s="41">
        <f t="shared" si="37"/>
        <v>787254.4200000003</v>
      </c>
      <c r="X96" s="75">
        <f t="shared" si="48"/>
        <v>2821.7</v>
      </c>
      <c r="Y96" s="41">
        <f t="shared" si="38"/>
        <v>784432.7200000003</v>
      </c>
      <c r="Z96" s="75">
        <f t="shared" si="49"/>
        <v>2821.7</v>
      </c>
      <c r="AA96" s="41">
        <f t="shared" si="39"/>
        <v>781611.0200000004</v>
      </c>
      <c r="AB96" s="75">
        <f t="shared" si="50"/>
        <v>2821.7</v>
      </c>
      <c r="AC96" s="41">
        <f t="shared" si="40"/>
        <v>778789.3200000004</v>
      </c>
      <c r="AD96" s="75">
        <f t="shared" si="51"/>
        <v>2821.7</v>
      </c>
      <c r="AE96" s="41">
        <f t="shared" si="41"/>
        <v>775967.6200000005</v>
      </c>
      <c r="AF96" s="75">
        <f t="shared" si="52"/>
        <v>2821.7</v>
      </c>
      <c r="AG96" s="41">
        <f t="shared" si="42"/>
        <v>773145.9200000005</v>
      </c>
      <c r="AH96" s="75">
        <f t="shared" si="53"/>
        <v>2821.7</v>
      </c>
      <c r="AI96" s="41">
        <f t="shared" si="43"/>
        <v>770324.2200000006</v>
      </c>
      <c r="AJ96" s="75">
        <f t="shared" si="54"/>
        <v>2821.7</v>
      </c>
      <c r="AK96" s="41">
        <f t="shared" si="44"/>
        <v>767502.5200000006</v>
      </c>
      <c r="AN96">
        <v>1</v>
      </c>
    </row>
    <row r="97" spans="1:40" ht="15">
      <c r="A97" s="139" t="s">
        <v>294</v>
      </c>
      <c r="B97" s="139"/>
      <c r="C97" s="49">
        <v>740969.94</v>
      </c>
      <c r="D97" s="49">
        <v>463106.25</v>
      </c>
      <c r="E97" s="49">
        <v>277863.69</v>
      </c>
      <c r="F97" s="50"/>
      <c r="G97" s="49">
        <v>6174.75</v>
      </c>
      <c r="H97" s="51"/>
      <c r="I97" s="52"/>
      <c r="J97" s="50"/>
      <c r="K97" s="49">
        <v>740969.94</v>
      </c>
      <c r="L97" s="49">
        <v>469281</v>
      </c>
      <c r="M97" s="65">
        <v>271688.94</v>
      </c>
      <c r="N97" s="42">
        <f t="shared" si="31"/>
        <v>6174.75</v>
      </c>
      <c r="O97" s="41">
        <f t="shared" si="32"/>
        <v>265514.19</v>
      </c>
      <c r="P97" s="42">
        <f t="shared" si="33"/>
        <v>6174.75</v>
      </c>
      <c r="Q97" s="41">
        <f t="shared" si="34"/>
        <v>259339.44</v>
      </c>
      <c r="R97" s="75">
        <f t="shared" si="45"/>
        <v>6174.75</v>
      </c>
      <c r="S97" s="41">
        <f t="shared" si="35"/>
        <v>253164.69</v>
      </c>
      <c r="T97" s="75">
        <f t="shared" si="46"/>
        <v>6174.75</v>
      </c>
      <c r="U97" s="41">
        <f t="shared" si="36"/>
        <v>246989.94</v>
      </c>
      <c r="V97" s="75">
        <f t="shared" si="47"/>
        <v>6174.75</v>
      </c>
      <c r="W97" s="41">
        <f t="shared" si="37"/>
        <v>240815.19</v>
      </c>
      <c r="X97" s="75">
        <f t="shared" si="48"/>
        <v>6174.75</v>
      </c>
      <c r="Y97" s="41">
        <f t="shared" si="38"/>
        <v>234640.44</v>
      </c>
      <c r="Z97" s="75">
        <f t="shared" si="49"/>
        <v>6174.75</v>
      </c>
      <c r="AA97" s="41">
        <f t="shared" si="39"/>
        <v>228465.69</v>
      </c>
      <c r="AB97" s="75">
        <f t="shared" si="50"/>
        <v>6174.75</v>
      </c>
      <c r="AC97" s="41">
        <f t="shared" si="40"/>
        <v>222290.94</v>
      </c>
      <c r="AD97" s="75">
        <f t="shared" si="51"/>
        <v>6174.75</v>
      </c>
      <c r="AE97" s="41">
        <f t="shared" si="41"/>
        <v>216116.19</v>
      </c>
      <c r="AF97" s="75">
        <f t="shared" si="52"/>
        <v>6174.75</v>
      </c>
      <c r="AG97" s="41">
        <f t="shared" si="42"/>
        <v>209941.44</v>
      </c>
      <c r="AH97" s="75">
        <f t="shared" si="53"/>
        <v>6174.75</v>
      </c>
      <c r="AI97" s="41">
        <f t="shared" si="43"/>
        <v>203766.69</v>
      </c>
      <c r="AJ97" s="75">
        <f t="shared" si="54"/>
        <v>6174.75</v>
      </c>
      <c r="AK97" s="41">
        <f t="shared" si="44"/>
        <v>197591.94</v>
      </c>
      <c r="AN97">
        <v>1</v>
      </c>
    </row>
    <row r="98" spans="1:40" ht="15">
      <c r="A98" s="139" t="s">
        <v>302</v>
      </c>
      <c r="B98" s="139"/>
      <c r="C98" s="49">
        <v>729569.94</v>
      </c>
      <c r="D98" s="49">
        <v>455981.25</v>
      </c>
      <c r="E98" s="49">
        <v>273588.69</v>
      </c>
      <c r="F98" s="50"/>
      <c r="G98" s="49">
        <v>6079.75</v>
      </c>
      <c r="H98" s="51"/>
      <c r="I98" s="52"/>
      <c r="J98" s="50"/>
      <c r="K98" s="49">
        <v>729569.94</v>
      </c>
      <c r="L98" s="49">
        <v>462061</v>
      </c>
      <c r="M98" s="65">
        <v>267508.94</v>
      </c>
      <c r="N98" s="42">
        <f t="shared" si="31"/>
        <v>6079.75</v>
      </c>
      <c r="O98" s="41">
        <f t="shared" si="32"/>
        <v>261429.19</v>
      </c>
      <c r="P98" s="42">
        <f t="shared" si="33"/>
        <v>6079.75</v>
      </c>
      <c r="Q98" s="41">
        <f t="shared" si="34"/>
        <v>255349.44</v>
      </c>
      <c r="R98" s="75">
        <f t="shared" si="45"/>
        <v>6079.75</v>
      </c>
      <c r="S98" s="41">
        <f t="shared" si="35"/>
        <v>249269.69</v>
      </c>
      <c r="T98" s="75">
        <f t="shared" si="46"/>
        <v>6079.75</v>
      </c>
      <c r="U98" s="41">
        <f t="shared" si="36"/>
        <v>243189.94</v>
      </c>
      <c r="V98" s="75">
        <f t="shared" si="47"/>
        <v>6079.75</v>
      </c>
      <c r="W98" s="41">
        <f t="shared" si="37"/>
        <v>237110.19</v>
      </c>
      <c r="X98" s="75">
        <f t="shared" si="48"/>
        <v>6079.75</v>
      </c>
      <c r="Y98" s="41">
        <f t="shared" si="38"/>
        <v>231030.44</v>
      </c>
      <c r="Z98" s="75">
        <f t="shared" si="49"/>
        <v>6079.75</v>
      </c>
      <c r="AA98" s="41">
        <f t="shared" si="39"/>
        <v>224950.69</v>
      </c>
      <c r="AB98" s="75">
        <f t="shared" si="50"/>
        <v>6079.75</v>
      </c>
      <c r="AC98" s="41">
        <f t="shared" si="40"/>
        <v>218870.94</v>
      </c>
      <c r="AD98" s="75">
        <f t="shared" si="51"/>
        <v>6079.75</v>
      </c>
      <c r="AE98" s="41">
        <f t="shared" si="41"/>
        <v>212791.19</v>
      </c>
      <c r="AF98" s="75">
        <f t="shared" si="52"/>
        <v>6079.75</v>
      </c>
      <c r="AG98" s="41">
        <f t="shared" si="42"/>
        <v>206711.44</v>
      </c>
      <c r="AH98" s="75">
        <f t="shared" si="53"/>
        <v>6079.75</v>
      </c>
      <c r="AI98" s="41">
        <f t="shared" si="43"/>
        <v>200631.69</v>
      </c>
      <c r="AJ98" s="75">
        <f t="shared" si="54"/>
        <v>6079.75</v>
      </c>
      <c r="AK98" s="41">
        <f t="shared" si="44"/>
        <v>194551.94</v>
      </c>
      <c r="AN98">
        <v>1</v>
      </c>
    </row>
    <row r="99" spans="1:40" ht="15">
      <c r="A99" s="139" t="s">
        <v>297</v>
      </c>
      <c r="B99" s="139"/>
      <c r="C99" s="49">
        <v>2619141.9</v>
      </c>
      <c r="D99" s="49">
        <v>1636963.5</v>
      </c>
      <c r="E99" s="49">
        <v>982178.4</v>
      </c>
      <c r="F99" s="50"/>
      <c r="G99" s="49">
        <v>21826.18</v>
      </c>
      <c r="H99" s="51"/>
      <c r="I99" s="52"/>
      <c r="J99" s="50"/>
      <c r="K99" s="49">
        <v>2619141.9</v>
      </c>
      <c r="L99" s="49">
        <v>1658789.68</v>
      </c>
      <c r="M99" s="65">
        <v>960352.22</v>
      </c>
      <c r="N99" s="42">
        <f t="shared" si="31"/>
        <v>21826.18</v>
      </c>
      <c r="O99" s="41">
        <f t="shared" si="32"/>
        <v>938526.0399999999</v>
      </c>
      <c r="P99" s="42">
        <f t="shared" si="33"/>
        <v>21826.18</v>
      </c>
      <c r="Q99" s="41">
        <f t="shared" si="34"/>
        <v>916699.8599999999</v>
      </c>
      <c r="R99" s="75">
        <f t="shared" si="45"/>
        <v>21826.18</v>
      </c>
      <c r="S99" s="41">
        <f t="shared" si="35"/>
        <v>894873.6799999998</v>
      </c>
      <c r="T99" s="75">
        <f t="shared" si="46"/>
        <v>21826.18</v>
      </c>
      <c r="U99" s="41">
        <f t="shared" si="36"/>
        <v>873047.4999999998</v>
      </c>
      <c r="V99" s="75">
        <f t="shared" si="47"/>
        <v>21826.18</v>
      </c>
      <c r="W99" s="41">
        <f t="shared" si="37"/>
        <v>851221.3199999997</v>
      </c>
      <c r="X99" s="75">
        <f t="shared" si="48"/>
        <v>21826.18</v>
      </c>
      <c r="Y99" s="41">
        <f t="shared" si="38"/>
        <v>829395.1399999997</v>
      </c>
      <c r="Z99" s="75">
        <f t="shared" si="49"/>
        <v>21826.18</v>
      </c>
      <c r="AA99" s="41">
        <f t="shared" si="39"/>
        <v>807568.9599999996</v>
      </c>
      <c r="AB99" s="75">
        <f t="shared" si="50"/>
        <v>21826.18</v>
      </c>
      <c r="AC99" s="41">
        <f t="shared" si="40"/>
        <v>785742.7799999996</v>
      </c>
      <c r="AD99" s="75">
        <f t="shared" si="51"/>
        <v>21826.18</v>
      </c>
      <c r="AE99" s="41">
        <f t="shared" si="41"/>
        <v>763916.5999999995</v>
      </c>
      <c r="AF99" s="75">
        <f t="shared" si="52"/>
        <v>21826.18</v>
      </c>
      <c r="AG99" s="41">
        <f t="shared" si="42"/>
        <v>742090.4199999995</v>
      </c>
      <c r="AH99" s="75">
        <f t="shared" si="53"/>
        <v>21826.18</v>
      </c>
      <c r="AI99" s="41">
        <f t="shared" si="43"/>
        <v>720264.2399999994</v>
      </c>
      <c r="AJ99" s="75">
        <f t="shared" si="54"/>
        <v>21826.18</v>
      </c>
      <c r="AK99" s="41">
        <f t="shared" si="44"/>
        <v>698438.0599999994</v>
      </c>
      <c r="AN99">
        <v>1</v>
      </c>
    </row>
    <row r="100" spans="1:40" ht="15">
      <c r="A100" s="139" t="s">
        <v>222</v>
      </c>
      <c r="B100" s="139"/>
      <c r="C100" s="49">
        <v>9702125.77</v>
      </c>
      <c r="D100" s="49">
        <v>2021276.25</v>
      </c>
      <c r="E100" s="49">
        <v>7680849.52</v>
      </c>
      <c r="F100" s="50"/>
      <c r="G100" s="49">
        <v>26950.35</v>
      </c>
      <c r="H100" s="51"/>
      <c r="I100" s="52"/>
      <c r="J100" s="50"/>
      <c r="K100" s="49">
        <v>9702125.77</v>
      </c>
      <c r="L100" s="49">
        <v>2048226.6</v>
      </c>
      <c r="M100" s="65">
        <v>7653899.17</v>
      </c>
      <c r="N100" s="42">
        <f t="shared" si="31"/>
        <v>26950.35</v>
      </c>
      <c r="O100" s="41">
        <f t="shared" si="32"/>
        <v>7626948.82</v>
      </c>
      <c r="P100" s="42">
        <f t="shared" si="33"/>
        <v>26950.35</v>
      </c>
      <c r="Q100" s="41">
        <f t="shared" si="34"/>
        <v>7599998.470000001</v>
      </c>
      <c r="R100" s="75">
        <f t="shared" si="45"/>
        <v>26950.35</v>
      </c>
      <c r="S100" s="41">
        <f t="shared" si="35"/>
        <v>7573048.120000001</v>
      </c>
      <c r="T100" s="75">
        <f t="shared" si="46"/>
        <v>26950.35</v>
      </c>
      <c r="U100" s="41">
        <f t="shared" si="36"/>
        <v>7546097.770000001</v>
      </c>
      <c r="V100" s="75">
        <f t="shared" si="47"/>
        <v>26950.35</v>
      </c>
      <c r="W100" s="41">
        <f t="shared" si="37"/>
        <v>7519147.420000002</v>
      </c>
      <c r="X100" s="75">
        <f t="shared" si="48"/>
        <v>26950.35</v>
      </c>
      <c r="Y100" s="41">
        <f t="shared" si="38"/>
        <v>7492197.070000002</v>
      </c>
      <c r="Z100" s="75">
        <f t="shared" si="49"/>
        <v>26950.35</v>
      </c>
      <c r="AA100" s="41">
        <f t="shared" si="39"/>
        <v>7465246.7200000025</v>
      </c>
      <c r="AB100" s="75">
        <f t="shared" si="50"/>
        <v>26950.35</v>
      </c>
      <c r="AC100" s="41">
        <f t="shared" si="40"/>
        <v>7438296.370000003</v>
      </c>
      <c r="AD100" s="75">
        <f t="shared" si="51"/>
        <v>26950.35</v>
      </c>
      <c r="AE100" s="41">
        <f t="shared" si="41"/>
        <v>7411346.020000003</v>
      </c>
      <c r="AF100" s="75">
        <f t="shared" si="52"/>
        <v>26950.35</v>
      </c>
      <c r="AG100" s="41">
        <f t="shared" si="42"/>
        <v>7384395.670000004</v>
      </c>
      <c r="AH100" s="75">
        <f t="shared" si="53"/>
        <v>26950.35</v>
      </c>
      <c r="AI100" s="41">
        <f t="shared" si="43"/>
        <v>7357445.320000004</v>
      </c>
      <c r="AJ100" s="75">
        <f t="shared" si="54"/>
        <v>26950.35</v>
      </c>
      <c r="AK100" s="41">
        <f t="shared" si="44"/>
        <v>7330494.970000004</v>
      </c>
      <c r="AN100">
        <v>1</v>
      </c>
    </row>
    <row r="101" spans="1:40" ht="15">
      <c r="A101" s="139" t="s">
        <v>228</v>
      </c>
      <c r="B101" s="139"/>
      <c r="C101" s="49">
        <v>1366982.26</v>
      </c>
      <c r="D101" s="49">
        <v>569576.25</v>
      </c>
      <c r="E101" s="49">
        <v>797406.01</v>
      </c>
      <c r="F101" s="50"/>
      <c r="G101" s="49">
        <v>7594.35</v>
      </c>
      <c r="H101" s="51"/>
      <c r="I101" s="52"/>
      <c r="J101" s="50"/>
      <c r="K101" s="49">
        <v>1366982.26</v>
      </c>
      <c r="L101" s="49">
        <v>577170.6</v>
      </c>
      <c r="M101" s="65">
        <v>789811.66</v>
      </c>
      <c r="N101" s="42">
        <f t="shared" si="31"/>
        <v>7594.35</v>
      </c>
      <c r="O101" s="41">
        <f t="shared" si="32"/>
        <v>782217.31</v>
      </c>
      <c r="P101" s="42">
        <f t="shared" si="33"/>
        <v>7594.35</v>
      </c>
      <c r="Q101" s="41">
        <f t="shared" si="34"/>
        <v>774622.9600000001</v>
      </c>
      <c r="R101" s="75">
        <f t="shared" si="45"/>
        <v>7594.35</v>
      </c>
      <c r="S101" s="41">
        <f t="shared" si="35"/>
        <v>767028.6100000001</v>
      </c>
      <c r="T101" s="75">
        <f t="shared" si="46"/>
        <v>7594.35</v>
      </c>
      <c r="U101" s="41">
        <f t="shared" si="36"/>
        <v>759434.2600000001</v>
      </c>
      <c r="V101" s="75">
        <f t="shared" si="47"/>
        <v>7594.35</v>
      </c>
      <c r="W101" s="41">
        <f t="shared" si="37"/>
        <v>751839.9100000001</v>
      </c>
      <c r="X101" s="75">
        <f t="shared" si="48"/>
        <v>7594.35</v>
      </c>
      <c r="Y101" s="41">
        <f t="shared" si="38"/>
        <v>744245.5600000002</v>
      </c>
      <c r="Z101" s="75">
        <f t="shared" si="49"/>
        <v>7594.35</v>
      </c>
      <c r="AA101" s="41">
        <f t="shared" si="39"/>
        <v>736651.2100000002</v>
      </c>
      <c r="AB101" s="75">
        <f t="shared" si="50"/>
        <v>7594.35</v>
      </c>
      <c r="AC101" s="41">
        <f t="shared" si="40"/>
        <v>729056.8600000002</v>
      </c>
      <c r="AD101" s="75">
        <f t="shared" si="51"/>
        <v>7594.35</v>
      </c>
      <c r="AE101" s="41">
        <f t="shared" si="41"/>
        <v>721462.5100000002</v>
      </c>
      <c r="AF101" s="75">
        <f t="shared" si="52"/>
        <v>7594.35</v>
      </c>
      <c r="AG101" s="41">
        <f t="shared" si="42"/>
        <v>713868.1600000003</v>
      </c>
      <c r="AH101" s="75">
        <f t="shared" si="53"/>
        <v>7594.35</v>
      </c>
      <c r="AI101" s="41">
        <f t="shared" si="43"/>
        <v>706273.8100000003</v>
      </c>
      <c r="AJ101" s="75">
        <f t="shared" si="54"/>
        <v>7594.35</v>
      </c>
      <c r="AK101" s="41">
        <f t="shared" si="44"/>
        <v>698679.4600000003</v>
      </c>
      <c r="AN101">
        <v>1</v>
      </c>
    </row>
    <row r="102" spans="1:40" ht="15">
      <c r="A102" s="139" t="s">
        <v>326</v>
      </c>
      <c r="B102" s="139"/>
      <c r="C102" s="49">
        <v>3320976.82</v>
      </c>
      <c r="D102" s="49">
        <v>2075610.75</v>
      </c>
      <c r="E102" s="49">
        <v>1245366.07</v>
      </c>
      <c r="F102" s="50"/>
      <c r="G102" s="49">
        <v>27674.81</v>
      </c>
      <c r="H102" s="51"/>
      <c r="I102" s="52"/>
      <c r="J102" s="50"/>
      <c r="K102" s="49">
        <v>3320976.82</v>
      </c>
      <c r="L102" s="49">
        <v>2103285.56</v>
      </c>
      <c r="M102" s="65">
        <v>1217691.26</v>
      </c>
      <c r="N102" s="42">
        <f t="shared" si="31"/>
        <v>27674.81</v>
      </c>
      <c r="O102" s="41">
        <f t="shared" si="32"/>
        <v>1190016.45</v>
      </c>
      <c r="P102" s="42">
        <f t="shared" si="33"/>
        <v>27674.81</v>
      </c>
      <c r="Q102" s="41">
        <f t="shared" si="34"/>
        <v>1162341.64</v>
      </c>
      <c r="R102" s="75">
        <f t="shared" si="45"/>
        <v>27674.81</v>
      </c>
      <c r="S102" s="41">
        <f t="shared" si="35"/>
        <v>1134666.8299999998</v>
      </c>
      <c r="T102" s="75">
        <f t="shared" si="46"/>
        <v>27674.81</v>
      </c>
      <c r="U102" s="41">
        <f t="shared" si="36"/>
        <v>1106992.0199999998</v>
      </c>
      <c r="V102" s="75">
        <f t="shared" si="47"/>
        <v>27674.81</v>
      </c>
      <c r="W102" s="41">
        <f t="shared" si="37"/>
        <v>1079317.2099999997</v>
      </c>
      <c r="X102" s="75">
        <f t="shared" si="48"/>
        <v>27674.81</v>
      </c>
      <c r="Y102" s="41">
        <f t="shared" si="38"/>
        <v>1051642.3999999997</v>
      </c>
      <c r="Z102" s="75">
        <f t="shared" si="49"/>
        <v>27674.81</v>
      </c>
      <c r="AA102" s="41">
        <f t="shared" si="39"/>
        <v>1023967.5899999996</v>
      </c>
      <c r="AB102" s="75">
        <f t="shared" si="50"/>
        <v>27674.81</v>
      </c>
      <c r="AC102" s="41">
        <f t="shared" si="40"/>
        <v>996292.7799999996</v>
      </c>
      <c r="AD102" s="75">
        <f t="shared" si="51"/>
        <v>27674.81</v>
      </c>
      <c r="AE102" s="41">
        <f t="shared" si="41"/>
        <v>968617.9699999995</v>
      </c>
      <c r="AF102" s="75">
        <f t="shared" si="52"/>
        <v>27674.81</v>
      </c>
      <c r="AG102" s="41">
        <f t="shared" si="42"/>
        <v>940943.1599999995</v>
      </c>
      <c r="AH102" s="75">
        <f t="shared" si="53"/>
        <v>27674.81</v>
      </c>
      <c r="AI102" s="41">
        <f t="shared" si="43"/>
        <v>913268.3499999994</v>
      </c>
      <c r="AJ102" s="75">
        <f t="shared" si="54"/>
        <v>27674.81</v>
      </c>
      <c r="AK102" s="41">
        <f t="shared" si="44"/>
        <v>885593.5399999993</v>
      </c>
      <c r="AN102">
        <v>1</v>
      </c>
    </row>
    <row r="103" spans="1:40" ht="15">
      <c r="A103" s="139" t="s">
        <v>173</v>
      </c>
      <c r="B103" s="139"/>
      <c r="C103" s="49">
        <v>2167926.97</v>
      </c>
      <c r="D103" s="49">
        <v>1954201.5</v>
      </c>
      <c r="E103" s="49">
        <v>213725.47</v>
      </c>
      <c r="F103" s="50"/>
      <c r="G103" s="49">
        <v>26535.78</v>
      </c>
      <c r="H103" s="51"/>
      <c r="I103" s="52"/>
      <c r="J103" s="50"/>
      <c r="K103" s="49">
        <v>2167926.97</v>
      </c>
      <c r="L103" s="49">
        <v>1980737.28</v>
      </c>
      <c r="M103" s="65">
        <v>187189.69</v>
      </c>
      <c r="N103" s="42">
        <f t="shared" si="31"/>
        <v>26535.78</v>
      </c>
      <c r="O103" s="41">
        <f t="shared" si="32"/>
        <v>160653.91</v>
      </c>
      <c r="P103" s="42">
        <f t="shared" si="33"/>
        <v>26535.78</v>
      </c>
      <c r="Q103" s="41">
        <f t="shared" si="34"/>
        <v>134118.13</v>
      </c>
      <c r="R103" s="75">
        <f t="shared" si="45"/>
        <v>26535.78</v>
      </c>
      <c r="S103" s="41">
        <f t="shared" si="35"/>
        <v>107582.35</v>
      </c>
      <c r="T103" s="75">
        <f t="shared" si="46"/>
        <v>26535.78</v>
      </c>
      <c r="U103" s="41">
        <f t="shared" si="36"/>
        <v>81046.57</v>
      </c>
      <c r="V103" s="75">
        <f t="shared" si="47"/>
        <v>26535.78</v>
      </c>
      <c r="W103" s="41">
        <f t="shared" si="37"/>
        <v>54510.79000000001</v>
      </c>
      <c r="X103" s="75">
        <f t="shared" si="48"/>
        <v>26535.78</v>
      </c>
      <c r="Y103" s="41">
        <f t="shared" si="38"/>
        <v>27975.01000000001</v>
      </c>
      <c r="Z103" s="75">
        <f t="shared" si="49"/>
        <v>26535.78</v>
      </c>
      <c r="AA103" s="41">
        <f t="shared" si="39"/>
        <v>1439.2300000000105</v>
      </c>
      <c r="AB103" s="62">
        <f>AA103</f>
        <v>1439.2300000000105</v>
      </c>
      <c r="AC103" s="41">
        <f t="shared" si="40"/>
        <v>0</v>
      </c>
      <c r="AD103" s="62">
        <f>AC103</f>
        <v>0</v>
      </c>
      <c r="AE103" s="41">
        <f t="shared" si="41"/>
        <v>0</v>
      </c>
      <c r="AF103" s="75">
        <f t="shared" si="52"/>
        <v>0</v>
      </c>
      <c r="AG103" s="41">
        <f t="shared" si="42"/>
        <v>0</v>
      </c>
      <c r="AH103" s="75">
        <f t="shared" si="53"/>
        <v>0</v>
      </c>
      <c r="AI103" s="41">
        <f t="shared" si="43"/>
        <v>0</v>
      </c>
      <c r="AJ103" s="75">
        <f t="shared" si="54"/>
        <v>0</v>
      </c>
      <c r="AK103" s="41">
        <f t="shared" si="44"/>
        <v>0</v>
      </c>
      <c r="AN103">
        <v>1</v>
      </c>
    </row>
    <row r="104" spans="1:40" ht="15">
      <c r="A104" s="139" t="s">
        <v>159</v>
      </c>
      <c r="B104" s="139"/>
      <c r="C104" s="49">
        <v>249523.37</v>
      </c>
      <c r="D104" s="49">
        <v>222789</v>
      </c>
      <c r="E104" s="49">
        <v>26734.37</v>
      </c>
      <c r="F104" s="50"/>
      <c r="G104" s="49">
        <v>2970.52</v>
      </c>
      <c r="H104" s="51"/>
      <c r="I104" s="52"/>
      <c r="J104" s="50"/>
      <c r="K104" s="49">
        <v>249523.37</v>
      </c>
      <c r="L104" s="49">
        <v>225759.52</v>
      </c>
      <c r="M104" s="65">
        <v>23763.85</v>
      </c>
      <c r="N104" s="42">
        <f t="shared" si="31"/>
        <v>2970.52</v>
      </c>
      <c r="O104" s="41">
        <f t="shared" si="32"/>
        <v>20793.329999999998</v>
      </c>
      <c r="P104" s="42">
        <f t="shared" si="33"/>
        <v>2970.52</v>
      </c>
      <c r="Q104" s="41">
        <f t="shared" si="34"/>
        <v>17822.809999999998</v>
      </c>
      <c r="R104" s="75">
        <f t="shared" si="45"/>
        <v>2970.52</v>
      </c>
      <c r="S104" s="41">
        <f t="shared" si="35"/>
        <v>14852.289999999997</v>
      </c>
      <c r="T104" s="75">
        <f t="shared" si="46"/>
        <v>2970.52</v>
      </c>
      <c r="U104" s="41">
        <f t="shared" si="36"/>
        <v>11881.769999999997</v>
      </c>
      <c r="V104" s="75">
        <f t="shared" si="47"/>
        <v>2970.52</v>
      </c>
      <c r="W104" s="41">
        <f t="shared" si="37"/>
        <v>8911.249999999996</v>
      </c>
      <c r="X104" s="75">
        <f t="shared" si="48"/>
        <v>2970.52</v>
      </c>
      <c r="Y104" s="41">
        <f t="shared" si="38"/>
        <v>5940.729999999996</v>
      </c>
      <c r="Z104" s="75">
        <f t="shared" si="49"/>
        <v>2970.52</v>
      </c>
      <c r="AA104" s="41">
        <f t="shared" si="39"/>
        <v>2970.209999999996</v>
      </c>
      <c r="AB104" s="62">
        <f>AA104</f>
        <v>2970.209999999996</v>
      </c>
      <c r="AC104" s="41">
        <f t="shared" si="40"/>
        <v>0</v>
      </c>
      <c r="AD104" s="62">
        <f>AC104</f>
        <v>0</v>
      </c>
      <c r="AE104" s="41">
        <f t="shared" si="41"/>
        <v>0</v>
      </c>
      <c r="AF104" s="75">
        <f t="shared" si="52"/>
        <v>0</v>
      </c>
      <c r="AG104" s="41">
        <f t="shared" si="42"/>
        <v>0</v>
      </c>
      <c r="AH104" s="75">
        <f t="shared" si="53"/>
        <v>0</v>
      </c>
      <c r="AI104" s="41">
        <f t="shared" si="43"/>
        <v>0</v>
      </c>
      <c r="AJ104" s="75">
        <f t="shared" si="54"/>
        <v>0</v>
      </c>
      <c r="AK104" s="41">
        <f t="shared" si="44"/>
        <v>0</v>
      </c>
      <c r="AN104">
        <v>1</v>
      </c>
    </row>
    <row r="105" spans="1:40" ht="15">
      <c r="A105" s="139" t="s">
        <v>165</v>
      </c>
      <c r="B105" s="139"/>
      <c r="C105" s="49">
        <v>2051044.75</v>
      </c>
      <c r="D105" s="49">
        <v>1831247.75</v>
      </c>
      <c r="E105" s="49">
        <v>219797</v>
      </c>
      <c r="F105" s="50"/>
      <c r="G105" s="49">
        <v>24421.87</v>
      </c>
      <c r="H105" s="51"/>
      <c r="I105" s="52"/>
      <c r="J105" s="50"/>
      <c r="K105" s="49">
        <v>2051044.75</v>
      </c>
      <c r="L105" s="49">
        <v>1855669.62</v>
      </c>
      <c r="M105" s="65">
        <v>195375.13</v>
      </c>
      <c r="N105" s="42">
        <f t="shared" si="31"/>
        <v>24421.87</v>
      </c>
      <c r="O105" s="41">
        <f t="shared" si="32"/>
        <v>170953.26</v>
      </c>
      <c r="P105" s="42">
        <f t="shared" si="33"/>
        <v>24421.87</v>
      </c>
      <c r="Q105" s="41">
        <f t="shared" si="34"/>
        <v>146531.39</v>
      </c>
      <c r="R105" s="75">
        <f t="shared" si="45"/>
        <v>24421.87</v>
      </c>
      <c r="S105" s="41">
        <f t="shared" si="35"/>
        <v>122109.52000000002</v>
      </c>
      <c r="T105" s="75">
        <f t="shared" si="46"/>
        <v>24421.87</v>
      </c>
      <c r="U105" s="41">
        <f t="shared" si="36"/>
        <v>97687.65000000002</v>
      </c>
      <c r="V105" s="75">
        <f t="shared" si="47"/>
        <v>24421.87</v>
      </c>
      <c r="W105" s="41">
        <f t="shared" si="37"/>
        <v>73265.78000000003</v>
      </c>
      <c r="X105" s="75">
        <f t="shared" si="48"/>
        <v>24421.87</v>
      </c>
      <c r="Y105" s="41">
        <f t="shared" si="38"/>
        <v>48843.91000000003</v>
      </c>
      <c r="Z105" s="75">
        <f t="shared" si="49"/>
        <v>24421.87</v>
      </c>
      <c r="AA105" s="41">
        <f t="shared" si="39"/>
        <v>24422.040000000034</v>
      </c>
      <c r="AB105" s="75">
        <f t="shared" si="50"/>
        <v>24421.87</v>
      </c>
      <c r="AC105" s="41">
        <f t="shared" si="40"/>
        <v>0.17000000003463356</v>
      </c>
      <c r="AD105" s="62">
        <f>AC105</f>
        <v>0.17000000003463356</v>
      </c>
      <c r="AE105" s="41">
        <f t="shared" si="41"/>
        <v>0</v>
      </c>
      <c r="AF105" s="62">
        <f>AE105</f>
        <v>0</v>
      </c>
      <c r="AG105" s="41">
        <f t="shared" si="42"/>
        <v>0</v>
      </c>
      <c r="AH105" s="75">
        <f t="shared" si="53"/>
        <v>0</v>
      </c>
      <c r="AI105" s="41">
        <f t="shared" si="43"/>
        <v>0</v>
      </c>
      <c r="AJ105" s="75">
        <f t="shared" si="54"/>
        <v>0</v>
      </c>
      <c r="AK105" s="41">
        <f t="shared" si="44"/>
        <v>0</v>
      </c>
      <c r="AN105">
        <v>1</v>
      </c>
    </row>
    <row r="106" spans="1:40" ht="15">
      <c r="A106" s="139" t="s">
        <v>281</v>
      </c>
      <c r="B106" s="139"/>
      <c r="C106" s="49">
        <v>34522580.67</v>
      </c>
      <c r="D106" s="49">
        <v>30447623.25</v>
      </c>
      <c r="E106" s="49">
        <v>4074957.42</v>
      </c>
      <c r="F106" s="49">
        <v>884705.46</v>
      </c>
      <c r="G106" s="49">
        <v>452773.03</v>
      </c>
      <c r="H106" s="51"/>
      <c r="I106" s="52"/>
      <c r="J106" s="50"/>
      <c r="K106" s="49">
        <v>35407286.13</v>
      </c>
      <c r="L106" s="49">
        <v>30900396.28</v>
      </c>
      <c r="M106" s="65">
        <v>4506889.85</v>
      </c>
      <c r="N106" s="42">
        <f>M106/8</f>
        <v>563361.23125</v>
      </c>
      <c r="O106" s="41">
        <f t="shared" si="32"/>
        <v>3943528.6187499994</v>
      </c>
      <c r="P106" s="42">
        <f t="shared" si="33"/>
        <v>563361.23125</v>
      </c>
      <c r="Q106" s="41">
        <f t="shared" si="34"/>
        <v>3380167.3874999993</v>
      </c>
      <c r="R106" s="75">
        <f t="shared" si="45"/>
        <v>563361.23125</v>
      </c>
      <c r="S106" s="41">
        <f t="shared" si="35"/>
        <v>2816806.156249999</v>
      </c>
      <c r="T106" s="75">
        <f t="shared" si="46"/>
        <v>563361.23125</v>
      </c>
      <c r="U106" s="41">
        <f t="shared" si="36"/>
        <v>2253444.924999999</v>
      </c>
      <c r="V106" s="75">
        <f t="shared" si="47"/>
        <v>563361.23125</v>
      </c>
      <c r="W106" s="41">
        <f t="shared" si="37"/>
        <v>1690083.693749999</v>
      </c>
      <c r="X106" s="75">
        <f t="shared" si="48"/>
        <v>563361.23125</v>
      </c>
      <c r="Y106" s="41">
        <f t="shared" si="38"/>
        <v>1126722.462499999</v>
      </c>
      <c r="Z106" s="75">
        <f t="shared" si="49"/>
        <v>563361.23125</v>
      </c>
      <c r="AA106" s="41">
        <f t="shared" si="39"/>
        <v>563361.231249999</v>
      </c>
      <c r="AB106" s="62">
        <f>AA106</f>
        <v>563361.231249999</v>
      </c>
      <c r="AC106" s="41">
        <f t="shared" si="40"/>
        <v>0</v>
      </c>
      <c r="AD106" s="62">
        <f>AC106</f>
        <v>0</v>
      </c>
      <c r="AE106" s="41">
        <f t="shared" si="41"/>
        <v>0</v>
      </c>
      <c r="AF106" s="75">
        <f t="shared" si="52"/>
        <v>0</v>
      </c>
      <c r="AG106" s="41">
        <f t="shared" si="42"/>
        <v>0</v>
      </c>
      <c r="AH106" s="75">
        <f t="shared" si="53"/>
        <v>0</v>
      </c>
      <c r="AI106" s="41">
        <f t="shared" si="43"/>
        <v>0</v>
      </c>
      <c r="AJ106" s="75">
        <f t="shared" si="54"/>
        <v>0</v>
      </c>
      <c r="AK106" s="41">
        <f t="shared" si="44"/>
        <v>0</v>
      </c>
      <c r="AN106">
        <v>1</v>
      </c>
    </row>
    <row r="107" spans="1:40" ht="15">
      <c r="A107" s="139" t="s">
        <v>217</v>
      </c>
      <c r="B107" s="139"/>
      <c r="C107" s="49">
        <v>171740.5</v>
      </c>
      <c r="D107" s="49">
        <v>93800.75</v>
      </c>
      <c r="E107" s="49">
        <v>77939.75</v>
      </c>
      <c r="F107" s="50"/>
      <c r="G107" s="49">
        <v>1731.99</v>
      </c>
      <c r="H107" s="51"/>
      <c r="I107" s="52"/>
      <c r="J107" s="50"/>
      <c r="K107" s="49">
        <v>171740.5</v>
      </c>
      <c r="L107" s="49">
        <v>95532.74</v>
      </c>
      <c r="M107" s="65">
        <v>76207.76</v>
      </c>
      <c r="N107" s="42">
        <f t="shared" si="31"/>
        <v>1731.99</v>
      </c>
      <c r="O107" s="41">
        <f t="shared" si="32"/>
        <v>74475.76999999999</v>
      </c>
      <c r="P107" s="42">
        <f t="shared" si="33"/>
        <v>1731.99</v>
      </c>
      <c r="Q107" s="41">
        <f t="shared" si="34"/>
        <v>72743.77999999998</v>
      </c>
      <c r="R107" s="75">
        <f t="shared" si="45"/>
        <v>1731.99</v>
      </c>
      <c r="S107" s="41">
        <f t="shared" si="35"/>
        <v>71011.78999999998</v>
      </c>
      <c r="T107" s="75">
        <f t="shared" si="46"/>
        <v>1731.99</v>
      </c>
      <c r="U107" s="41">
        <f t="shared" si="36"/>
        <v>69279.79999999997</v>
      </c>
      <c r="V107" s="75">
        <f t="shared" si="47"/>
        <v>1731.99</v>
      </c>
      <c r="W107" s="41">
        <f t="shared" si="37"/>
        <v>67547.80999999997</v>
      </c>
      <c r="X107" s="75">
        <f t="shared" si="48"/>
        <v>1731.99</v>
      </c>
      <c r="Y107" s="41">
        <f t="shared" si="38"/>
        <v>65815.81999999996</v>
      </c>
      <c r="Z107" s="75">
        <f t="shared" si="49"/>
        <v>1731.99</v>
      </c>
      <c r="AA107" s="41">
        <f t="shared" si="39"/>
        <v>64083.829999999965</v>
      </c>
      <c r="AB107" s="75">
        <f t="shared" si="50"/>
        <v>1731.99</v>
      </c>
      <c r="AC107" s="41">
        <f t="shared" si="40"/>
        <v>62351.83999999997</v>
      </c>
      <c r="AD107" s="75">
        <f t="shared" si="51"/>
        <v>1731.99</v>
      </c>
      <c r="AE107" s="41">
        <f t="shared" si="41"/>
        <v>60619.84999999997</v>
      </c>
      <c r="AF107" s="75">
        <f t="shared" si="52"/>
        <v>1731.99</v>
      </c>
      <c r="AG107" s="41">
        <f t="shared" si="42"/>
        <v>58887.85999999997</v>
      </c>
      <c r="AH107" s="75">
        <f t="shared" si="53"/>
        <v>1731.99</v>
      </c>
      <c r="AI107" s="41">
        <f t="shared" si="43"/>
        <v>57155.86999999997</v>
      </c>
      <c r="AJ107" s="75">
        <f t="shared" si="54"/>
        <v>1731.99</v>
      </c>
      <c r="AK107" s="41">
        <f t="shared" si="44"/>
        <v>55423.879999999976</v>
      </c>
      <c r="AN107">
        <v>1</v>
      </c>
    </row>
    <row r="108" spans="1:40" ht="15">
      <c r="A108" s="139" t="s">
        <v>170</v>
      </c>
      <c r="B108" s="139"/>
      <c r="C108" s="49">
        <v>9486456.92</v>
      </c>
      <c r="D108" s="49">
        <v>3952690.5</v>
      </c>
      <c r="E108" s="49">
        <v>5533766.42</v>
      </c>
      <c r="F108" s="50"/>
      <c r="G108" s="49">
        <v>52702.54</v>
      </c>
      <c r="H108" s="51"/>
      <c r="I108" s="52"/>
      <c r="J108" s="50"/>
      <c r="K108" s="49">
        <v>9486456.92</v>
      </c>
      <c r="L108" s="49">
        <v>4005393.04</v>
      </c>
      <c r="M108" s="65">
        <v>5481063.88</v>
      </c>
      <c r="N108" s="42">
        <f t="shared" si="31"/>
        <v>52702.54</v>
      </c>
      <c r="O108" s="41">
        <f t="shared" si="32"/>
        <v>5428361.34</v>
      </c>
      <c r="P108" s="42">
        <f t="shared" si="33"/>
        <v>52702.54</v>
      </c>
      <c r="Q108" s="41">
        <f t="shared" si="34"/>
        <v>5375658.8</v>
      </c>
      <c r="R108" s="75">
        <f t="shared" si="45"/>
        <v>52702.54</v>
      </c>
      <c r="S108" s="41">
        <f t="shared" si="35"/>
        <v>5322956.26</v>
      </c>
      <c r="T108" s="75">
        <f t="shared" si="46"/>
        <v>52702.54</v>
      </c>
      <c r="U108" s="41">
        <f t="shared" si="36"/>
        <v>5270253.72</v>
      </c>
      <c r="V108" s="75">
        <f t="shared" si="47"/>
        <v>52702.54</v>
      </c>
      <c r="W108" s="41">
        <f t="shared" si="37"/>
        <v>5217551.18</v>
      </c>
      <c r="X108" s="75">
        <f t="shared" si="48"/>
        <v>52702.54</v>
      </c>
      <c r="Y108" s="41">
        <f t="shared" si="38"/>
        <v>5164848.64</v>
      </c>
      <c r="Z108" s="75">
        <f t="shared" si="49"/>
        <v>52702.54</v>
      </c>
      <c r="AA108" s="41">
        <f t="shared" si="39"/>
        <v>5112146.1</v>
      </c>
      <c r="AB108" s="75">
        <f t="shared" si="50"/>
        <v>52702.54</v>
      </c>
      <c r="AC108" s="41">
        <f t="shared" si="40"/>
        <v>5059443.56</v>
      </c>
      <c r="AD108" s="75">
        <f t="shared" si="51"/>
        <v>52702.54</v>
      </c>
      <c r="AE108" s="41">
        <f t="shared" si="41"/>
        <v>5006741.02</v>
      </c>
      <c r="AF108" s="75">
        <f t="shared" si="52"/>
        <v>52702.54</v>
      </c>
      <c r="AG108" s="41">
        <f t="shared" si="42"/>
        <v>4954038.4799999995</v>
      </c>
      <c r="AH108" s="75">
        <f t="shared" si="53"/>
        <v>52702.54</v>
      </c>
      <c r="AI108" s="41">
        <f t="shared" si="43"/>
        <v>4901335.9399999995</v>
      </c>
      <c r="AJ108" s="75">
        <f t="shared" si="54"/>
        <v>52702.54</v>
      </c>
      <c r="AK108" s="41">
        <f t="shared" si="44"/>
        <v>4848633.399999999</v>
      </c>
      <c r="AN108">
        <v>1</v>
      </c>
    </row>
    <row r="109" spans="1:40" ht="15">
      <c r="A109" s="139" t="s">
        <v>177</v>
      </c>
      <c r="B109" s="139"/>
      <c r="C109" s="49">
        <v>1066196.48</v>
      </c>
      <c r="D109" s="49">
        <v>444248.25</v>
      </c>
      <c r="E109" s="49">
        <v>621948.23</v>
      </c>
      <c r="F109" s="50"/>
      <c r="G109" s="49">
        <v>5923.31</v>
      </c>
      <c r="H109" s="51"/>
      <c r="I109" s="52"/>
      <c r="J109" s="50"/>
      <c r="K109" s="49">
        <v>1066196.48</v>
      </c>
      <c r="L109" s="49">
        <v>450171.56</v>
      </c>
      <c r="M109" s="65">
        <v>616024.92</v>
      </c>
      <c r="N109" s="42">
        <f t="shared" si="31"/>
        <v>5923.31</v>
      </c>
      <c r="O109" s="41">
        <f t="shared" si="32"/>
        <v>610101.61</v>
      </c>
      <c r="P109" s="42">
        <f t="shared" si="33"/>
        <v>5923.31</v>
      </c>
      <c r="Q109" s="41">
        <f t="shared" si="34"/>
        <v>604178.2999999999</v>
      </c>
      <c r="R109" s="75">
        <f t="shared" si="45"/>
        <v>5923.31</v>
      </c>
      <c r="S109" s="41">
        <f t="shared" si="35"/>
        <v>598254.9899999999</v>
      </c>
      <c r="T109" s="75">
        <f t="shared" si="46"/>
        <v>5923.31</v>
      </c>
      <c r="U109" s="41">
        <f t="shared" si="36"/>
        <v>592331.6799999998</v>
      </c>
      <c r="V109" s="75">
        <f t="shared" si="47"/>
        <v>5923.31</v>
      </c>
      <c r="W109" s="41">
        <f t="shared" si="37"/>
        <v>586408.3699999998</v>
      </c>
      <c r="X109" s="75">
        <f t="shared" si="48"/>
        <v>5923.31</v>
      </c>
      <c r="Y109" s="41">
        <f t="shared" si="38"/>
        <v>580485.0599999997</v>
      </c>
      <c r="Z109" s="75">
        <f t="shared" si="49"/>
        <v>5923.31</v>
      </c>
      <c r="AA109" s="41">
        <f t="shared" si="39"/>
        <v>574561.7499999997</v>
      </c>
      <c r="AB109" s="75">
        <f t="shared" si="50"/>
        <v>5923.31</v>
      </c>
      <c r="AC109" s="41">
        <f t="shared" si="40"/>
        <v>568638.4399999996</v>
      </c>
      <c r="AD109" s="75">
        <f t="shared" si="51"/>
        <v>5923.31</v>
      </c>
      <c r="AE109" s="41">
        <f t="shared" si="41"/>
        <v>562715.1299999995</v>
      </c>
      <c r="AF109" s="75">
        <f t="shared" si="52"/>
        <v>5923.31</v>
      </c>
      <c r="AG109" s="41">
        <f t="shared" si="42"/>
        <v>556791.8199999995</v>
      </c>
      <c r="AH109" s="75">
        <f t="shared" si="53"/>
        <v>5923.31</v>
      </c>
      <c r="AI109" s="41">
        <f t="shared" si="43"/>
        <v>550868.5099999994</v>
      </c>
      <c r="AJ109" s="75">
        <f t="shared" si="54"/>
        <v>5923.31</v>
      </c>
      <c r="AK109" s="41">
        <f t="shared" si="44"/>
        <v>544945.1999999994</v>
      </c>
      <c r="AN109">
        <v>1</v>
      </c>
    </row>
    <row r="110" spans="1:40" ht="15">
      <c r="A110" s="139" t="s">
        <v>306</v>
      </c>
      <c r="B110" s="139"/>
      <c r="C110" s="49">
        <v>111700270.57</v>
      </c>
      <c r="D110" s="49">
        <v>22879577.75</v>
      </c>
      <c r="E110" s="49">
        <v>88820692.82</v>
      </c>
      <c r="F110" s="50"/>
      <c r="G110" s="49">
        <v>311651.55</v>
      </c>
      <c r="H110" s="51"/>
      <c r="I110" s="52"/>
      <c r="J110" s="50"/>
      <c r="K110" s="49">
        <v>111700270.57</v>
      </c>
      <c r="L110" s="49">
        <v>23191229.3</v>
      </c>
      <c r="M110" s="65">
        <v>88509041.27</v>
      </c>
      <c r="N110" s="42">
        <f t="shared" si="31"/>
        <v>311651.55</v>
      </c>
      <c r="O110" s="41">
        <f t="shared" si="32"/>
        <v>88197389.72</v>
      </c>
      <c r="P110" s="42">
        <f t="shared" si="33"/>
        <v>311651.55</v>
      </c>
      <c r="Q110" s="41">
        <f t="shared" si="34"/>
        <v>87885738.17</v>
      </c>
      <c r="R110" s="75">
        <f t="shared" si="45"/>
        <v>311651.55</v>
      </c>
      <c r="S110" s="41">
        <f t="shared" si="35"/>
        <v>87574086.62</v>
      </c>
      <c r="T110" s="75">
        <f t="shared" si="46"/>
        <v>311651.55</v>
      </c>
      <c r="U110" s="41">
        <f t="shared" si="36"/>
        <v>87262435.07000001</v>
      </c>
      <c r="V110" s="75">
        <f t="shared" si="47"/>
        <v>311651.55</v>
      </c>
      <c r="W110" s="41">
        <f t="shared" si="37"/>
        <v>86950783.52000001</v>
      </c>
      <c r="X110" s="75">
        <f t="shared" si="48"/>
        <v>311651.55</v>
      </c>
      <c r="Y110" s="41">
        <f t="shared" si="38"/>
        <v>86639131.97000001</v>
      </c>
      <c r="Z110" s="75">
        <f t="shared" si="49"/>
        <v>311651.55</v>
      </c>
      <c r="AA110" s="41">
        <f t="shared" si="39"/>
        <v>86327480.42000002</v>
      </c>
      <c r="AB110" s="75">
        <f t="shared" si="50"/>
        <v>311651.55</v>
      </c>
      <c r="AC110" s="41">
        <f t="shared" si="40"/>
        <v>86015828.87000002</v>
      </c>
      <c r="AD110" s="75">
        <f t="shared" si="51"/>
        <v>311651.55</v>
      </c>
      <c r="AE110" s="41">
        <f t="shared" si="41"/>
        <v>85704177.32000002</v>
      </c>
      <c r="AF110" s="75">
        <f t="shared" si="52"/>
        <v>311651.55</v>
      </c>
      <c r="AG110" s="41">
        <f t="shared" si="42"/>
        <v>85392525.77000003</v>
      </c>
      <c r="AH110" s="75">
        <f t="shared" si="53"/>
        <v>311651.55</v>
      </c>
      <c r="AI110" s="41">
        <f t="shared" si="43"/>
        <v>85080874.22000003</v>
      </c>
      <c r="AJ110" s="75">
        <f t="shared" si="54"/>
        <v>311651.55</v>
      </c>
      <c r="AK110" s="41">
        <f t="shared" si="44"/>
        <v>84769222.67000003</v>
      </c>
      <c r="AN110">
        <v>1</v>
      </c>
    </row>
    <row r="111" spans="1:40" ht="15">
      <c r="A111" s="139" t="s">
        <v>151</v>
      </c>
      <c r="B111" s="139"/>
      <c r="C111" s="49">
        <v>4445470.58</v>
      </c>
      <c r="D111" s="49">
        <v>1850797.25</v>
      </c>
      <c r="E111" s="49">
        <v>2594673.33</v>
      </c>
      <c r="F111" s="50"/>
      <c r="G111" s="49">
        <v>24711.18</v>
      </c>
      <c r="H111" s="51"/>
      <c r="I111" s="52"/>
      <c r="J111" s="50"/>
      <c r="K111" s="49">
        <v>4445470.58</v>
      </c>
      <c r="L111" s="49">
        <v>1875508.43</v>
      </c>
      <c r="M111" s="65">
        <v>2569962.15</v>
      </c>
      <c r="N111" s="42">
        <f t="shared" si="31"/>
        <v>24711.18</v>
      </c>
      <c r="O111" s="41">
        <f t="shared" si="32"/>
        <v>2545250.9699999997</v>
      </c>
      <c r="P111" s="42">
        <f t="shared" si="33"/>
        <v>24711.18</v>
      </c>
      <c r="Q111" s="41">
        <f t="shared" si="34"/>
        <v>2520539.7899999996</v>
      </c>
      <c r="R111" s="75">
        <f t="shared" si="45"/>
        <v>24711.18</v>
      </c>
      <c r="S111" s="41">
        <f t="shared" si="35"/>
        <v>2495828.6099999994</v>
      </c>
      <c r="T111" s="75">
        <f t="shared" si="46"/>
        <v>24711.18</v>
      </c>
      <c r="U111" s="41">
        <f t="shared" si="36"/>
        <v>2471117.4299999992</v>
      </c>
      <c r="V111" s="75">
        <f t="shared" si="47"/>
        <v>24711.18</v>
      </c>
      <c r="W111" s="41">
        <f t="shared" si="37"/>
        <v>2446406.249999999</v>
      </c>
      <c r="X111" s="75">
        <f t="shared" si="48"/>
        <v>24711.18</v>
      </c>
      <c r="Y111" s="41">
        <f t="shared" si="38"/>
        <v>2421695.069999999</v>
      </c>
      <c r="Z111" s="75">
        <f t="shared" si="49"/>
        <v>24711.18</v>
      </c>
      <c r="AA111" s="41">
        <f t="shared" si="39"/>
        <v>2396983.8899999987</v>
      </c>
      <c r="AB111" s="75">
        <f t="shared" si="50"/>
        <v>24711.18</v>
      </c>
      <c r="AC111" s="41">
        <f t="shared" si="40"/>
        <v>2372272.7099999986</v>
      </c>
      <c r="AD111" s="75">
        <f t="shared" si="51"/>
        <v>24711.18</v>
      </c>
      <c r="AE111" s="41">
        <f t="shared" si="41"/>
        <v>2347561.5299999984</v>
      </c>
      <c r="AF111" s="75">
        <f t="shared" si="52"/>
        <v>24711.18</v>
      </c>
      <c r="AG111" s="41">
        <f t="shared" si="42"/>
        <v>2322850.349999998</v>
      </c>
      <c r="AH111" s="75">
        <f t="shared" si="53"/>
        <v>24711.18</v>
      </c>
      <c r="AI111" s="41">
        <f t="shared" si="43"/>
        <v>2298139.169999998</v>
      </c>
      <c r="AJ111" s="75">
        <f t="shared" si="54"/>
        <v>24711.18</v>
      </c>
      <c r="AK111" s="41">
        <f t="shared" si="44"/>
        <v>2273427.989999998</v>
      </c>
      <c r="AN111">
        <v>1</v>
      </c>
    </row>
    <row r="112" spans="1:40" ht="15">
      <c r="A112" s="139" t="s">
        <v>192</v>
      </c>
      <c r="B112" s="139"/>
      <c r="C112" s="49">
        <v>591614.36</v>
      </c>
      <c r="D112" s="49">
        <v>369759</v>
      </c>
      <c r="E112" s="49">
        <v>221855.36</v>
      </c>
      <c r="F112" s="50"/>
      <c r="G112" s="49">
        <v>4930.12</v>
      </c>
      <c r="H112" s="51"/>
      <c r="I112" s="52"/>
      <c r="J112" s="50"/>
      <c r="K112" s="49">
        <v>591614.36</v>
      </c>
      <c r="L112" s="49">
        <v>374689.12</v>
      </c>
      <c r="M112" s="65">
        <v>216925.24</v>
      </c>
      <c r="N112" s="42">
        <f t="shared" si="31"/>
        <v>4930.12</v>
      </c>
      <c r="O112" s="41">
        <f t="shared" si="32"/>
        <v>211995.12</v>
      </c>
      <c r="P112" s="42">
        <f t="shared" si="33"/>
        <v>4930.12</v>
      </c>
      <c r="Q112" s="41">
        <f t="shared" si="34"/>
        <v>207065</v>
      </c>
      <c r="R112" s="75">
        <f t="shared" si="45"/>
        <v>4930.12</v>
      </c>
      <c r="S112" s="41">
        <f t="shared" si="35"/>
        <v>202134.88</v>
      </c>
      <c r="T112" s="75">
        <f t="shared" si="46"/>
        <v>4930.12</v>
      </c>
      <c r="U112" s="41">
        <f t="shared" si="36"/>
        <v>197204.76</v>
      </c>
      <c r="V112" s="75">
        <f t="shared" si="47"/>
        <v>4930.12</v>
      </c>
      <c r="W112" s="41">
        <f t="shared" si="37"/>
        <v>192274.64</v>
      </c>
      <c r="X112" s="75">
        <f t="shared" si="48"/>
        <v>4930.12</v>
      </c>
      <c r="Y112" s="41">
        <f t="shared" si="38"/>
        <v>187344.52000000002</v>
      </c>
      <c r="Z112" s="75">
        <f t="shared" si="49"/>
        <v>4930.12</v>
      </c>
      <c r="AA112" s="41">
        <f t="shared" si="39"/>
        <v>182414.40000000002</v>
      </c>
      <c r="AB112" s="75">
        <f t="shared" si="50"/>
        <v>4930.12</v>
      </c>
      <c r="AC112" s="41">
        <f t="shared" si="40"/>
        <v>177484.28000000003</v>
      </c>
      <c r="AD112" s="75">
        <f t="shared" si="51"/>
        <v>4930.12</v>
      </c>
      <c r="AE112" s="41">
        <f t="shared" si="41"/>
        <v>172554.16000000003</v>
      </c>
      <c r="AF112" s="75">
        <f t="shared" si="52"/>
        <v>4930.12</v>
      </c>
      <c r="AG112" s="41">
        <f t="shared" si="42"/>
        <v>167624.04000000004</v>
      </c>
      <c r="AH112" s="75">
        <f t="shared" si="53"/>
        <v>4930.12</v>
      </c>
      <c r="AI112" s="41">
        <f t="shared" si="43"/>
        <v>162693.92000000004</v>
      </c>
      <c r="AJ112" s="75">
        <f t="shared" si="54"/>
        <v>4930.12</v>
      </c>
      <c r="AK112" s="41">
        <f t="shared" si="44"/>
        <v>157763.80000000005</v>
      </c>
      <c r="AN112">
        <v>1</v>
      </c>
    </row>
    <row r="113" spans="1:40" ht="15">
      <c r="A113" s="139" t="s">
        <v>240</v>
      </c>
      <c r="B113" s="139"/>
      <c r="C113" s="49">
        <v>6647870.46</v>
      </c>
      <c r="D113" s="49">
        <v>4154919</v>
      </c>
      <c r="E113" s="49">
        <v>2492951.46</v>
      </c>
      <c r="F113" s="50"/>
      <c r="G113" s="49">
        <v>55398.92</v>
      </c>
      <c r="H113" s="51"/>
      <c r="I113" s="52"/>
      <c r="J113" s="50"/>
      <c r="K113" s="49">
        <v>6647870.46</v>
      </c>
      <c r="L113" s="49">
        <v>4210317.92</v>
      </c>
      <c r="M113" s="65">
        <v>2437552.54</v>
      </c>
      <c r="N113" s="42">
        <f t="shared" si="31"/>
        <v>55398.92</v>
      </c>
      <c r="O113" s="41">
        <f t="shared" si="32"/>
        <v>2382153.62</v>
      </c>
      <c r="P113" s="42">
        <f t="shared" si="33"/>
        <v>55398.92</v>
      </c>
      <c r="Q113" s="41">
        <f t="shared" si="34"/>
        <v>2326754.7</v>
      </c>
      <c r="R113" s="75">
        <f t="shared" si="45"/>
        <v>55398.92</v>
      </c>
      <c r="S113" s="41">
        <f t="shared" si="35"/>
        <v>2271355.7800000003</v>
      </c>
      <c r="T113" s="75">
        <f t="shared" si="46"/>
        <v>55398.92</v>
      </c>
      <c r="U113" s="41">
        <f t="shared" si="36"/>
        <v>2215956.8600000003</v>
      </c>
      <c r="V113" s="75">
        <f t="shared" si="47"/>
        <v>55398.92</v>
      </c>
      <c r="W113" s="41">
        <f t="shared" si="37"/>
        <v>2160557.9400000004</v>
      </c>
      <c r="X113" s="75">
        <f t="shared" si="48"/>
        <v>55398.92</v>
      </c>
      <c r="Y113" s="41">
        <f t="shared" si="38"/>
        <v>2105159.0200000005</v>
      </c>
      <c r="Z113" s="75">
        <f t="shared" si="49"/>
        <v>55398.92</v>
      </c>
      <c r="AA113" s="41">
        <f t="shared" si="39"/>
        <v>2049760.1000000006</v>
      </c>
      <c r="AB113" s="75">
        <f t="shared" si="50"/>
        <v>55398.92</v>
      </c>
      <c r="AC113" s="41">
        <f t="shared" si="40"/>
        <v>1994361.1800000006</v>
      </c>
      <c r="AD113" s="75">
        <f t="shared" si="51"/>
        <v>55398.92</v>
      </c>
      <c r="AE113" s="41">
        <f t="shared" si="41"/>
        <v>1938962.2600000007</v>
      </c>
      <c r="AF113" s="75">
        <f t="shared" si="52"/>
        <v>55398.92</v>
      </c>
      <c r="AG113" s="41">
        <f t="shared" si="42"/>
        <v>1883563.3400000008</v>
      </c>
      <c r="AH113" s="75">
        <f t="shared" si="53"/>
        <v>55398.92</v>
      </c>
      <c r="AI113" s="41">
        <f t="shared" si="43"/>
        <v>1828164.4200000009</v>
      </c>
      <c r="AJ113" s="75">
        <f t="shared" si="54"/>
        <v>55398.92</v>
      </c>
      <c r="AK113" s="41">
        <f t="shared" si="44"/>
        <v>1772765.500000001</v>
      </c>
      <c r="AN113">
        <v>1</v>
      </c>
    </row>
    <row r="114" spans="1:40" ht="33" customHeight="1">
      <c r="A114" s="146" t="s">
        <v>267</v>
      </c>
      <c r="B114" s="146"/>
      <c r="C114" s="49">
        <v>2431691.57</v>
      </c>
      <c r="D114" s="49">
        <v>2158895.5</v>
      </c>
      <c r="E114" s="49">
        <v>272796.07</v>
      </c>
      <c r="F114" s="50"/>
      <c r="G114" s="49">
        <v>30310.7</v>
      </c>
      <c r="H114" s="51"/>
      <c r="I114" s="52"/>
      <c r="J114" s="50"/>
      <c r="K114" s="49">
        <v>2431691.57</v>
      </c>
      <c r="L114" s="49">
        <v>2189206.2</v>
      </c>
      <c r="M114" s="65">
        <v>242485.37</v>
      </c>
      <c r="N114" s="42">
        <f t="shared" si="31"/>
        <v>30310.7</v>
      </c>
      <c r="O114" s="41">
        <f t="shared" si="32"/>
        <v>212174.66999999998</v>
      </c>
      <c r="P114" s="42">
        <f t="shared" si="33"/>
        <v>30310.7</v>
      </c>
      <c r="Q114" s="97">
        <f>O114-P114+1033940.57</f>
        <v>1215804.54</v>
      </c>
      <c r="R114" s="99">
        <f>Q114/6</f>
        <v>202634.09</v>
      </c>
      <c r="S114" s="41">
        <f t="shared" si="35"/>
        <v>1013170.4500000001</v>
      </c>
      <c r="T114" s="75">
        <f t="shared" si="46"/>
        <v>202634.09</v>
      </c>
      <c r="U114" s="41">
        <f t="shared" si="36"/>
        <v>810536.3600000001</v>
      </c>
      <c r="V114" s="75">
        <f t="shared" si="47"/>
        <v>202634.09</v>
      </c>
      <c r="W114" s="41">
        <f t="shared" si="37"/>
        <v>607902.2700000001</v>
      </c>
      <c r="X114" s="75">
        <f t="shared" si="48"/>
        <v>202634.09</v>
      </c>
      <c r="Y114" s="41">
        <f t="shared" si="38"/>
        <v>405268.18000000017</v>
      </c>
      <c r="Z114" s="75">
        <f t="shared" si="49"/>
        <v>202634.09</v>
      </c>
      <c r="AA114" s="41">
        <f t="shared" si="39"/>
        <v>202634.09000000017</v>
      </c>
      <c r="AB114" s="62">
        <f>AA114</f>
        <v>202634.09000000017</v>
      </c>
      <c r="AC114" s="41">
        <f t="shared" si="40"/>
        <v>0</v>
      </c>
      <c r="AD114" s="62">
        <f>AC114</f>
        <v>0</v>
      </c>
      <c r="AE114" s="41">
        <f t="shared" si="41"/>
        <v>0</v>
      </c>
      <c r="AF114" s="75">
        <f t="shared" si="52"/>
        <v>0</v>
      </c>
      <c r="AG114" s="41">
        <f t="shared" si="42"/>
        <v>0</v>
      </c>
      <c r="AH114" s="75">
        <f t="shared" si="53"/>
        <v>0</v>
      </c>
      <c r="AI114" s="41">
        <f t="shared" si="43"/>
        <v>0</v>
      </c>
      <c r="AJ114" s="75">
        <f t="shared" si="54"/>
        <v>0</v>
      </c>
      <c r="AK114" s="41">
        <f t="shared" si="44"/>
        <v>0</v>
      </c>
      <c r="AN114">
        <v>1</v>
      </c>
    </row>
    <row r="115" spans="1:40" ht="15">
      <c r="A115" s="139" t="s">
        <v>213</v>
      </c>
      <c r="B115" s="139"/>
      <c r="C115" s="49">
        <v>44919.94</v>
      </c>
      <c r="D115" s="49">
        <v>36992.9</v>
      </c>
      <c r="E115" s="49">
        <v>7927.04</v>
      </c>
      <c r="F115" s="50"/>
      <c r="G115" s="61">
        <v>528.47</v>
      </c>
      <c r="H115" s="51"/>
      <c r="I115" s="52"/>
      <c r="J115" s="50"/>
      <c r="K115" s="49">
        <v>44919.94</v>
      </c>
      <c r="L115" s="49">
        <v>37521.37</v>
      </c>
      <c r="M115" s="65">
        <v>7398.57</v>
      </c>
      <c r="N115" s="42">
        <f t="shared" si="31"/>
        <v>528.47</v>
      </c>
      <c r="O115" s="41">
        <f t="shared" si="32"/>
        <v>6870.099999999999</v>
      </c>
      <c r="P115" s="42">
        <f t="shared" si="33"/>
        <v>528.47</v>
      </c>
      <c r="Q115" s="41">
        <f t="shared" si="34"/>
        <v>6341.629999999999</v>
      </c>
      <c r="R115" s="75">
        <f t="shared" si="45"/>
        <v>528.47</v>
      </c>
      <c r="S115" s="41">
        <f t="shared" si="35"/>
        <v>5813.159999999999</v>
      </c>
      <c r="T115" s="75">
        <f t="shared" si="46"/>
        <v>528.47</v>
      </c>
      <c r="U115" s="41">
        <f t="shared" si="36"/>
        <v>5284.689999999999</v>
      </c>
      <c r="V115" s="75">
        <f t="shared" si="47"/>
        <v>528.47</v>
      </c>
      <c r="W115" s="41">
        <f t="shared" si="37"/>
        <v>4756.219999999998</v>
      </c>
      <c r="X115" s="75">
        <f t="shared" si="48"/>
        <v>528.47</v>
      </c>
      <c r="Y115" s="41">
        <f t="shared" si="38"/>
        <v>4227.749999999998</v>
      </c>
      <c r="Z115" s="75">
        <f t="shared" si="49"/>
        <v>528.47</v>
      </c>
      <c r="AA115" s="41">
        <f t="shared" si="39"/>
        <v>3699.279999999998</v>
      </c>
      <c r="AB115" s="75">
        <f t="shared" si="50"/>
        <v>528.47</v>
      </c>
      <c r="AC115" s="41">
        <f t="shared" si="40"/>
        <v>3170.8099999999977</v>
      </c>
      <c r="AD115" s="75">
        <f t="shared" si="51"/>
        <v>528.47</v>
      </c>
      <c r="AE115" s="41">
        <f t="shared" si="41"/>
        <v>2642.3399999999974</v>
      </c>
      <c r="AF115" s="75">
        <f t="shared" si="52"/>
        <v>528.47</v>
      </c>
      <c r="AG115" s="41">
        <f t="shared" si="42"/>
        <v>2113.869999999997</v>
      </c>
      <c r="AH115" s="75">
        <f t="shared" si="53"/>
        <v>528.47</v>
      </c>
      <c r="AI115" s="41">
        <f t="shared" si="43"/>
        <v>1585.3999999999971</v>
      </c>
      <c r="AJ115" s="75">
        <f t="shared" si="54"/>
        <v>528.47</v>
      </c>
      <c r="AK115" s="41">
        <f t="shared" si="44"/>
        <v>1056.929999999997</v>
      </c>
      <c r="AN115">
        <v>1</v>
      </c>
    </row>
    <row r="116" spans="1:40" ht="15">
      <c r="A116" s="139" t="s">
        <v>164</v>
      </c>
      <c r="B116" s="139"/>
      <c r="C116" s="49">
        <v>93066.56</v>
      </c>
      <c r="D116" s="49">
        <v>93066.56</v>
      </c>
      <c r="E116" s="50"/>
      <c r="F116" s="50"/>
      <c r="G116" s="50"/>
      <c r="H116" s="51"/>
      <c r="I116" s="52"/>
      <c r="J116" s="50"/>
      <c r="K116" s="49">
        <v>93066.56</v>
      </c>
      <c r="L116" s="49">
        <v>93066.56</v>
      </c>
      <c r="M116" s="51"/>
      <c r="N116" s="42">
        <f t="shared" si="31"/>
        <v>0</v>
      </c>
      <c r="O116" s="41">
        <f t="shared" si="32"/>
        <v>0</v>
      </c>
      <c r="P116" s="42">
        <f t="shared" si="33"/>
        <v>0</v>
      </c>
      <c r="Q116" s="41">
        <f t="shared" si="34"/>
        <v>0</v>
      </c>
      <c r="R116" s="75">
        <f t="shared" si="45"/>
        <v>0</v>
      </c>
      <c r="S116" s="41">
        <f t="shared" si="35"/>
        <v>0</v>
      </c>
      <c r="T116" s="75">
        <f t="shared" si="46"/>
        <v>0</v>
      </c>
      <c r="U116" s="41">
        <f t="shared" si="36"/>
        <v>0</v>
      </c>
      <c r="V116" s="75">
        <f t="shared" si="47"/>
        <v>0</v>
      </c>
      <c r="W116" s="41">
        <f t="shared" si="37"/>
        <v>0</v>
      </c>
      <c r="X116" s="75">
        <f t="shared" si="48"/>
        <v>0</v>
      </c>
      <c r="Y116" s="41">
        <f t="shared" si="38"/>
        <v>0</v>
      </c>
      <c r="Z116" s="75">
        <f t="shared" si="49"/>
        <v>0</v>
      </c>
      <c r="AA116" s="41">
        <f t="shared" si="39"/>
        <v>0</v>
      </c>
      <c r="AB116" s="75">
        <f t="shared" si="50"/>
        <v>0</v>
      </c>
      <c r="AC116" s="41">
        <f t="shared" si="40"/>
        <v>0</v>
      </c>
      <c r="AD116" s="75">
        <f t="shared" si="51"/>
        <v>0</v>
      </c>
      <c r="AE116" s="41">
        <f t="shared" si="41"/>
        <v>0</v>
      </c>
      <c r="AF116" s="75">
        <f t="shared" si="52"/>
        <v>0</v>
      </c>
      <c r="AG116" s="41">
        <f t="shared" si="42"/>
        <v>0</v>
      </c>
      <c r="AH116" s="75">
        <f t="shared" si="53"/>
        <v>0</v>
      </c>
      <c r="AI116" s="41">
        <f t="shared" si="43"/>
        <v>0</v>
      </c>
      <c r="AJ116" s="75">
        <f t="shared" si="54"/>
        <v>0</v>
      </c>
      <c r="AK116" s="41">
        <f t="shared" si="44"/>
        <v>0</v>
      </c>
      <c r="AN116">
        <v>1</v>
      </c>
    </row>
    <row r="117" spans="1:40" ht="15">
      <c r="A117" s="139" t="s">
        <v>171</v>
      </c>
      <c r="B117" s="139"/>
      <c r="C117" s="49">
        <v>2280516.82</v>
      </c>
      <c r="D117" s="49">
        <v>2280516.82</v>
      </c>
      <c r="E117" s="50"/>
      <c r="F117" s="50"/>
      <c r="G117" s="50"/>
      <c r="H117" s="51"/>
      <c r="I117" s="52"/>
      <c r="J117" s="50"/>
      <c r="K117" s="49">
        <v>2280516.82</v>
      </c>
      <c r="L117" s="49">
        <v>2280516.82</v>
      </c>
      <c r="M117" s="51"/>
      <c r="N117" s="42">
        <f t="shared" si="31"/>
        <v>0</v>
      </c>
      <c r="O117" s="41">
        <f t="shared" si="32"/>
        <v>0</v>
      </c>
      <c r="P117" s="42">
        <f t="shared" si="33"/>
        <v>0</v>
      </c>
      <c r="Q117" s="41">
        <f t="shared" si="34"/>
        <v>0</v>
      </c>
      <c r="R117" s="75">
        <f t="shared" si="45"/>
        <v>0</v>
      </c>
      <c r="S117" s="41">
        <f t="shared" si="35"/>
        <v>0</v>
      </c>
      <c r="T117" s="75">
        <f t="shared" si="46"/>
        <v>0</v>
      </c>
      <c r="U117" s="41">
        <f t="shared" si="36"/>
        <v>0</v>
      </c>
      <c r="V117" s="75">
        <f t="shared" si="47"/>
        <v>0</v>
      </c>
      <c r="W117" s="41">
        <f t="shared" si="37"/>
        <v>0</v>
      </c>
      <c r="X117" s="75">
        <f t="shared" si="48"/>
        <v>0</v>
      </c>
      <c r="Y117" s="41">
        <f t="shared" si="38"/>
        <v>0</v>
      </c>
      <c r="Z117" s="75">
        <f t="shared" si="49"/>
        <v>0</v>
      </c>
      <c r="AA117" s="41">
        <f t="shared" si="39"/>
        <v>0</v>
      </c>
      <c r="AB117" s="75">
        <f t="shared" si="50"/>
        <v>0</v>
      </c>
      <c r="AC117" s="41">
        <f t="shared" si="40"/>
        <v>0</v>
      </c>
      <c r="AD117" s="75">
        <f t="shared" si="51"/>
        <v>0</v>
      </c>
      <c r="AE117" s="41">
        <f t="shared" si="41"/>
        <v>0</v>
      </c>
      <c r="AF117" s="75">
        <f t="shared" si="52"/>
        <v>0</v>
      </c>
      <c r="AG117" s="41">
        <f t="shared" si="42"/>
        <v>0</v>
      </c>
      <c r="AH117" s="75">
        <f t="shared" si="53"/>
        <v>0</v>
      </c>
      <c r="AI117" s="41">
        <f t="shared" si="43"/>
        <v>0</v>
      </c>
      <c r="AJ117" s="75">
        <f t="shared" si="54"/>
        <v>0</v>
      </c>
      <c r="AK117" s="41">
        <f t="shared" si="44"/>
        <v>0</v>
      </c>
      <c r="AN117">
        <v>1</v>
      </c>
    </row>
    <row r="118" spans="1:40" ht="15">
      <c r="A118" s="139" t="s">
        <v>246</v>
      </c>
      <c r="B118" s="139"/>
      <c r="C118" s="49">
        <v>29854</v>
      </c>
      <c r="D118" s="49">
        <v>29854</v>
      </c>
      <c r="E118" s="50"/>
      <c r="F118" s="50"/>
      <c r="G118" s="50"/>
      <c r="H118" s="51"/>
      <c r="I118" s="52"/>
      <c r="J118" s="50"/>
      <c r="K118" s="49">
        <v>29854</v>
      </c>
      <c r="L118" s="49">
        <v>29854</v>
      </c>
      <c r="M118" s="51"/>
      <c r="N118" s="42">
        <f t="shared" si="31"/>
        <v>0</v>
      </c>
      <c r="O118" s="41">
        <f t="shared" si="32"/>
        <v>0</v>
      </c>
      <c r="P118" s="42">
        <f t="shared" si="33"/>
        <v>0</v>
      </c>
      <c r="Q118" s="41">
        <f t="shared" si="34"/>
        <v>0</v>
      </c>
      <c r="R118" s="75">
        <f t="shared" si="45"/>
        <v>0</v>
      </c>
      <c r="S118" s="41">
        <f t="shared" si="35"/>
        <v>0</v>
      </c>
      <c r="T118" s="75">
        <f t="shared" si="46"/>
        <v>0</v>
      </c>
      <c r="U118" s="41">
        <f t="shared" si="36"/>
        <v>0</v>
      </c>
      <c r="V118" s="75">
        <f t="shared" si="47"/>
        <v>0</v>
      </c>
      <c r="W118" s="41">
        <f t="shared" si="37"/>
        <v>0</v>
      </c>
      <c r="X118" s="75">
        <f t="shared" si="48"/>
        <v>0</v>
      </c>
      <c r="Y118" s="41">
        <f t="shared" si="38"/>
        <v>0</v>
      </c>
      <c r="Z118" s="75">
        <f t="shared" si="49"/>
        <v>0</v>
      </c>
      <c r="AA118" s="41">
        <f t="shared" si="39"/>
        <v>0</v>
      </c>
      <c r="AB118" s="75">
        <f t="shared" si="50"/>
        <v>0</v>
      </c>
      <c r="AC118" s="41">
        <f t="shared" si="40"/>
        <v>0</v>
      </c>
      <c r="AD118" s="75">
        <f t="shared" si="51"/>
        <v>0</v>
      </c>
      <c r="AE118" s="41">
        <f t="shared" si="41"/>
        <v>0</v>
      </c>
      <c r="AF118" s="75">
        <f t="shared" si="52"/>
        <v>0</v>
      </c>
      <c r="AG118" s="41">
        <f t="shared" si="42"/>
        <v>0</v>
      </c>
      <c r="AH118" s="75">
        <f t="shared" si="53"/>
        <v>0</v>
      </c>
      <c r="AI118" s="41">
        <f t="shared" si="43"/>
        <v>0</v>
      </c>
      <c r="AJ118" s="75">
        <f t="shared" si="54"/>
        <v>0</v>
      </c>
      <c r="AK118" s="41">
        <f t="shared" si="44"/>
        <v>0</v>
      </c>
      <c r="AN118">
        <v>1</v>
      </c>
    </row>
    <row r="119" spans="1:40" ht="27.75" customHeight="1">
      <c r="A119" s="139" t="s">
        <v>254</v>
      </c>
      <c r="B119" s="139"/>
      <c r="C119" s="49">
        <v>29854</v>
      </c>
      <c r="D119" s="49">
        <v>29854</v>
      </c>
      <c r="E119" s="50"/>
      <c r="F119" s="50"/>
      <c r="G119" s="50"/>
      <c r="H119" s="51"/>
      <c r="I119" s="52"/>
      <c r="J119" s="50"/>
      <c r="K119" s="49">
        <v>29854</v>
      </c>
      <c r="L119" s="49">
        <v>29854</v>
      </c>
      <c r="M119" s="51"/>
      <c r="N119" s="42">
        <f t="shared" si="31"/>
        <v>0</v>
      </c>
      <c r="O119" s="41">
        <f t="shared" si="32"/>
        <v>0</v>
      </c>
      <c r="P119" s="42">
        <f t="shared" si="33"/>
        <v>0</v>
      </c>
      <c r="Q119" s="41">
        <f t="shared" si="34"/>
        <v>0</v>
      </c>
      <c r="R119" s="75">
        <f t="shared" si="45"/>
        <v>0</v>
      </c>
      <c r="S119" s="41">
        <f t="shared" si="35"/>
        <v>0</v>
      </c>
      <c r="T119" s="75">
        <f t="shared" si="46"/>
        <v>0</v>
      </c>
      <c r="U119" s="41">
        <f t="shared" si="36"/>
        <v>0</v>
      </c>
      <c r="V119" s="75">
        <f t="shared" si="47"/>
        <v>0</v>
      </c>
      <c r="W119" s="41">
        <f t="shared" si="37"/>
        <v>0</v>
      </c>
      <c r="X119" s="75">
        <f t="shared" si="48"/>
        <v>0</v>
      </c>
      <c r="Y119" s="41">
        <f t="shared" si="38"/>
        <v>0</v>
      </c>
      <c r="Z119" s="75">
        <f t="shared" si="49"/>
        <v>0</v>
      </c>
      <c r="AA119" s="41">
        <f t="shared" si="39"/>
        <v>0</v>
      </c>
      <c r="AB119" s="75">
        <f t="shared" si="50"/>
        <v>0</v>
      </c>
      <c r="AC119" s="41">
        <f t="shared" si="40"/>
        <v>0</v>
      </c>
      <c r="AD119" s="75">
        <f t="shared" si="51"/>
        <v>0</v>
      </c>
      <c r="AE119" s="41">
        <f t="shared" si="41"/>
        <v>0</v>
      </c>
      <c r="AF119" s="75">
        <f t="shared" si="52"/>
        <v>0</v>
      </c>
      <c r="AG119" s="41">
        <f t="shared" si="42"/>
        <v>0</v>
      </c>
      <c r="AH119" s="75">
        <f t="shared" si="53"/>
        <v>0</v>
      </c>
      <c r="AI119" s="41">
        <f t="shared" si="43"/>
        <v>0</v>
      </c>
      <c r="AJ119" s="75">
        <f t="shared" si="54"/>
        <v>0</v>
      </c>
      <c r="AK119" s="41">
        <f t="shared" si="44"/>
        <v>0</v>
      </c>
      <c r="AN119">
        <v>1</v>
      </c>
    </row>
    <row r="120" spans="1:40" ht="30" customHeight="1">
      <c r="A120" s="139" t="s">
        <v>233</v>
      </c>
      <c r="B120" s="139"/>
      <c r="C120" s="49">
        <v>23444.09</v>
      </c>
      <c r="D120" s="49">
        <v>6712.32</v>
      </c>
      <c r="E120" s="49">
        <v>16731.77</v>
      </c>
      <c r="F120" s="50"/>
      <c r="G120" s="61">
        <v>97.28</v>
      </c>
      <c r="H120" s="51"/>
      <c r="I120" s="52"/>
      <c r="J120" s="50"/>
      <c r="K120" s="49">
        <v>23444.09</v>
      </c>
      <c r="L120" s="49">
        <v>6809.6</v>
      </c>
      <c r="M120" s="65">
        <v>16634.49</v>
      </c>
      <c r="N120" s="77">
        <f t="shared" si="31"/>
        <v>97.28</v>
      </c>
      <c r="O120" s="78">
        <f t="shared" si="32"/>
        <v>16537.210000000003</v>
      </c>
      <c r="P120" s="77">
        <f t="shared" si="33"/>
        <v>97.28</v>
      </c>
      <c r="Q120" s="78">
        <f t="shared" si="34"/>
        <v>16439.930000000004</v>
      </c>
      <c r="R120" s="69">
        <f t="shared" si="45"/>
        <v>97.28</v>
      </c>
      <c r="S120" s="78">
        <f t="shared" si="35"/>
        <v>16342.650000000003</v>
      </c>
      <c r="T120" s="69">
        <f t="shared" si="46"/>
        <v>97.28</v>
      </c>
      <c r="U120" s="78">
        <f t="shared" si="36"/>
        <v>16245.370000000003</v>
      </c>
      <c r="V120" s="69">
        <f t="shared" si="47"/>
        <v>97.28</v>
      </c>
      <c r="W120" s="78">
        <f t="shared" si="37"/>
        <v>16148.090000000002</v>
      </c>
      <c r="X120" s="69">
        <f t="shared" si="48"/>
        <v>97.28</v>
      </c>
      <c r="Y120" s="78">
        <f t="shared" si="38"/>
        <v>16050.810000000001</v>
      </c>
      <c r="Z120" s="69">
        <f t="shared" si="49"/>
        <v>97.28</v>
      </c>
      <c r="AA120" s="78">
        <f t="shared" si="39"/>
        <v>15953.53</v>
      </c>
      <c r="AB120" s="69">
        <f t="shared" si="50"/>
        <v>97.28</v>
      </c>
      <c r="AC120" s="78">
        <f t="shared" si="40"/>
        <v>15856.25</v>
      </c>
      <c r="AD120" s="69">
        <f t="shared" si="51"/>
        <v>97.28</v>
      </c>
      <c r="AE120" s="78">
        <f t="shared" si="41"/>
        <v>15758.97</v>
      </c>
      <c r="AF120" s="69">
        <f t="shared" si="52"/>
        <v>97.28</v>
      </c>
      <c r="AG120" s="78">
        <f t="shared" si="42"/>
        <v>15661.689999999999</v>
      </c>
      <c r="AH120" s="69">
        <f t="shared" si="53"/>
        <v>97.28</v>
      </c>
      <c r="AI120" s="78">
        <f t="shared" si="43"/>
        <v>15564.409999999998</v>
      </c>
      <c r="AJ120" s="69">
        <f t="shared" si="54"/>
        <v>97.28</v>
      </c>
      <c r="AK120" s="78">
        <f t="shared" si="44"/>
        <v>15467.129999999997</v>
      </c>
      <c r="AN120">
        <v>1</v>
      </c>
    </row>
    <row r="121" spans="1:37" ht="29.25" customHeight="1">
      <c r="A121" s="144" t="s">
        <v>363</v>
      </c>
      <c r="B121" s="144"/>
      <c r="C121" s="57">
        <v>36000</v>
      </c>
      <c r="D121" s="57">
        <v>36000</v>
      </c>
      <c r="E121" s="58"/>
      <c r="F121" s="58"/>
      <c r="G121" s="58"/>
      <c r="H121" s="59"/>
      <c r="I121" s="60"/>
      <c r="J121" s="58"/>
      <c r="K121" s="57">
        <f>SUM(K122)</f>
        <v>36000</v>
      </c>
      <c r="L121" s="57">
        <f>SUM(L122)</f>
        <v>36000</v>
      </c>
      <c r="M121" s="57">
        <f>SUM(M122)</f>
        <v>0</v>
      </c>
      <c r="N121" s="66">
        <f>N122</f>
        <v>0</v>
      </c>
      <c r="O121" s="66">
        <f aca="true" t="shared" si="55" ref="O121:AK121">O122</f>
        <v>0</v>
      </c>
      <c r="P121" s="66">
        <f t="shared" si="55"/>
        <v>0</v>
      </c>
      <c r="Q121" s="66">
        <f t="shared" si="55"/>
        <v>0</v>
      </c>
      <c r="R121" s="66">
        <f t="shared" si="55"/>
        <v>0</v>
      </c>
      <c r="S121" s="66">
        <f t="shared" si="55"/>
        <v>0</v>
      </c>
      <c r="T121" s="66">
        <f t="shared" si="55"/>
        <v>0</v>
      </c>
      <c r="U121" s="66">
        <f t="shared" si="55"/>
        <v>0</v>
      </c>
      <c r="V121" s="66">
        <f t="shared" si="55"/>
        <v>0</v>
      </c>
      <c r="W121" s="66">
        <f t="shared" si="55"/>
        <v>0</v>
      </c>
      <c r="X121" s="66">
        <f t="shared" si="55"/>
        <v>0</v>
      </c>
      <c r="Y121" s="66">
        <f t="shared" si="55"/>
        <v>0</v>
      </c>
      <c r="Z121" s="66">
        <f t="shared" si="55"/>
        <v>0</v>
      </c>
      <c r="AA121" s="66">
        <f t="shared" si="55"/>
        <v>0</v>
      </c>
      <c r="AB121" s="66">
        <f t="shared" si="55"/>
        <v>0</v>
      </c>
      <c r="AC121" s="66">
        <f t="shared" si="55"/>
        <v>0</v>
      </c>
      <c r="AD121" s="66">
        <f t="shared" si="55"/>
        <v>0</v>
      </c>
      <c r="AE121" s="66">
        <f t="shared" si="55"/>
        <v>0</v>
      </c>
      <c r="AF121" s="66">
        <f t="shared" si="55"/>
        <v>0</v>
      </c>
      <c r="AG121" s="66">
        <f t="shared" si="55"/>
        <v>0</v>
      </c>
      <c r="AH121" s="66">
        <f t="shared" si="55"/>
        <v>0</v>
      </c>
      <c r="AI121" s="66">
        <f t="shared" si="55"/>
        <v>0</v>
      </c>
      <c r="AJ121" s="66">
        <f t="shared" si="55"/>
        <v>0</v>
      </c>
      <c r="AK121" s="66">
        <f t="shared" si="55"/>
        <v>0</v>
      </c>
    </row>
    <row r="122" spans="1:40" ht="29.25" customHeight="1">
      <c r="A122" s="139" t="s">
        <v>331</v>
      </c>
      <c r="B122" s="139"/>
      <c r="C122" s="49">
        <v>36000</v>
      </c>
      <c r="D122" s="49">
        <v>36000</v>
      </c>
      <c r="E122" s="50"/>
      <c r="F122" s="50"/>
      <c r="G122" s="50"/>
      <c r="H122" s="51"/>
      <c r="I122" s="52"/>
      <c r="J122" s="50"/>
      <c r="K122" s="49">
        <v>36000</v>
      </c>
      <c r="L122" s="49">
        <v>36000</v>
      </c>
      <c r="M122" s="51"/>
      <c r="N122" s="75">
        <f>G122</f>
        <v>0</v>
      </c>
      <c r="O122" s="43">
        <f>M122-N122</f>
        <v>0</v>
      </c>
      <c r="P122" s="75">
        <v>0</v>
      </c>
      <c r="Q122" s="43">
        <v>0</v>
      </c>
      <c r="R122" s="75">
        <v>0</v>
      </c>
      <c r="S122" s="43">
        <v>0</v>
      </c>
      <c r="T122" s="75">
        <v>0</v>
      </c>
      <c r="U122" s="43">
        <v>0</v>
      </c>
      <c r="V122" s="75">
        <v>0</v>
      </c>
      <c r="W122" s="43">
        <v>0</v>
      </c>
      <c r="X122" s="75">
        <v>0</v>
      </c>
      <c r="Y122" s="43">
        <v>0</v>
      </c>
      <c r="Z122" s="75">
        <v>0</v>
      </c>
      <c r="AA122" s="43">
        <v>0</v>
      </c>
      <c r="AB122" s="75">
        <v>0</v>
      </c>
      <c r="AC122" s="43">
        <v>0</v>
      </c>
      <c r="AD122" s="75">
        <v>0</v>
      </c>
      <c r="AE122" s="43">
        <v>0</v>
      </c>
      <c r="AF122" s="75">
        <v>0</v>
      </c>
      <c r="AG122" s="43">
        <v>0</v>
      </c>
      <c r="AH122" s="75">
        <v>0</v>
      </c>
      <c r="AI122" s="43">
        <v>0</v>
      </c>
      <c r="AJ122" s="75">
        <v>0</v>
      </c>
      <c r="AK122" s="43">
        <v>0</v>
      </c>
      <c r="AN122">
        <v>1</v>
      </c>
    </row>
    <row r="123" spans="1:37" ht="27.75" customHeight="1">
      <c r="A123" s="144" t="s">
        <v>394</v>
      </c>
      <c r="B123" s="144"/>
      <c r="C123" s="57">
        <v>17313279.57</v>
      </c>
      <c r="D123" s="57">
        <v>3748162.68</v>
      </c>
      <c r="E123" s="57">
        <v>13565116.89</v>
      </c>
      <c r="F123" s="58"/>
      <c r="G123" s="57">
        <v>196975.74</v>
      </c>
      <c r="H123" s="59"/>
      <c r="I123" s="60"/>
      <c r="J123" s="58"/>
      <c r="K123" s="57">
        <f>SUM(K124:K128)</f>
        <v>17313279.57</v>
      </c>
      <c r="L123" s="57">
        <f>SUM(L124:L128)</f>
        <v>3945138.42</v>
      </c>
      <c r="M123" s="57">
        <f>SUM(M124:M128)</f>
        <v>13368141.149999999</v>
      </c>
      <c r="N123" s="66">
        <f>SUM(N124:N128)</f>
        <v>196975.74</v>
      </c>
      <c r="O123" s="66">
        <f aca="true" t="shared" si="56" ref="O123:AK123">SUM(O124:O128)</f>
        <v>13171165.409999998</v>
      </c>
      <c r="P123" s="66">
        <f t="shared" si="56"/>
        <v>196975.74</v>
      </c>
      <c r="Q123" s="66">
        <f t="shared" si="56"/>
        <v>12974189.669999998</v>
      </c>
      <c r="R123" s="66">
        <f t="shared" si="56"/>
        <v>196975.74</v>
      </c>
      <c r="S123" s="66">
        <f t="shared" si="56"/>
        <v>12777213.929999996</v>
      </c>
      <c r="T123" s="66">
        <f t="shared" si="56"/>
        <v>196975.74</v>
      </c>
      <c r="U123" s="66">
        <f t="shared" si="56"/>
        <v>12580238.189999998</v>
      </c>
      <c r="V123" s="66">
        <f t="shared" si="56"/>
        <v>196975.74</v>
      </c>
      <c r="W123" s="66">
        <f t="shared" si="56"/>
        <v>12383262.449999996</v>
      </c>
      <c r="X123" s="66">
        <f t="shared" si="56"/>
        <v>196975.74</v>
      </c>
      <c r="Y123" s="66">
        <f t="shared" si="56"/>
        <v>12186286.709999993</v>
      </c>
      <c r="Z123" s="66">
        <f t="shared" si="56"/>
        <v>196975.74</v>
      </c>
      <c r="AA123" s="66">
        <f t="shared" si="56"/>
        <v>11989310.969999993</v>
      </c>
      <c r="AB123" s="66">
        <f t="shared" si="56"/>
        <v>196975.74</v>
      </c>
      <c r="AC123" s="66">
        <f t="shared" si="56"/>
        <v>11792335.229999993</v>
      </c>
      <c r="AD123" s="66">
        <f t="shared" si="56"/>
        <v>196975.74</v>
      </c>
      <c r="AE123" s="66">
        <f t="shared" si="56"/>
        <v>11595359.48999999</v>
      </c>
      <c r="AF123" s="66">
        <f t="shared" si="56"/>
        <v>196975.74</v>
      </c>
      <c r="AG123" s="66">
        <f t="shared" si="56"/>
        <v>11398383.74999999</v>
      </c>
      <c r="AH123" s="66">
        <f t="shared" si="56"/>
        <v>196975.74</v>
      </c>
      <c r="AI123" s="66">
        <f t="shared" si="56"/>
        <v>11201408.009999989</v>
      </c>
      <c r="AJ123" s="66">
        <f t="shared" si="56"/>
        <v>196975.74</v>
      </c>
      <c r="AK123" s="66">
        <f t="shared" si="56"/>
        <v>11004432.269999988</v>
      </c>
    </row>
    <row r="124" spans="1:40" ht="27" customHeight="1">
      <c r="A124" s="139" t="s">
        <v>388</v>
      </c>
      <c r="B124" s="139"/>
      <c r="C124" s="49">
        <v>671071.74</v>
      </c>
      <c r="D124" s="49">
        <v>181584.08</v>
      </c>
      <c r="E124" s="49">
        <v>489487.66</v>
      </c>
      <c r="F124" s="50"/>
      <c r="G124" s="49">
        <v>7894.96</v>
      </c>
      <c r="H124" s="51"/>
      <c r="I124" s="52"/>
      <c r="J124" s="50"/>
      <c r="K124" s="49">
        <v>671071.74</v>
      </c>
      <c r="L124" s="49">
        <v>189479.04</v>
      </c>
      <c r="M124" s="65">
        <v>481592.7</v>
      </c>
      <c r="N124" s="42">
        <f>G124</f>
        <v>7894.96</v>
      </c>
      <c r="O124" s="41">
        <f>M124-N124</f>
        <v>473697.74</v>
      </c>
      <c r="P124" s="42">
        <f>N124</f>
        <v>7894.96</v>
      </c>
      <c r="Q124" s="41">
        <f>O124-P124</f>
        <v>465802.77999999997</v>
      </c>
      <c r="R124" s="42">
        <f>P124</f>
        <v>7894.96</v>
      </c>
      <c r="S124" s="41">
        <f>Q124-R124</f>
        <v>457907.81999999995</v>
      </c>
      <c r="T124" s="42">
        <f>R124</f>
        <v>7894.96</v>
      </c>
      <c r="U124" s="41">
        <f>S124-T124</f>
        <v>450012.8599999999</v>
      </c>
      <c r="V124" s="42">
        <f>T124</f>
        <v>7894.96</v>
      </c>
      <c r="W124" s="41">
        <f>U124-V124</f>
        <v>442117.8999999999</v>
      </c>
      <c r="X124" s="42">
        <f>V124</f>
        <v>7894.96</v>
      </c>
      <c r="Y124" s="64">
        <f>W124-X124</f>
        <v>434222.9399999999</v>
      </c>
      <c r="Z124" s="42">
        <f>X124</f>
        <v>7894.96</v>
      </c>
      <c r="AA124" s="41">
        <f>Y124-Z124</f>
        <v>426327.97999999986</v>
      </c>
      <c r="AB124" s="42">
        <f>Z124</f>
        <v>7894.96</v>
      </c>
      <c r="AC124" s="41">
        <f>AA124-AB124</f>
        <v>418433.01999999984</v>
      </c>
      <c r="AD124" s="42">
        <f>AB124</f>
        <v>7894.96</v>
      </c>
      <c r="AE124" s="41">
        <f>AC124-AD124</f>
        <v>410538.0599999998</v>
      </c>
      <c r="AF124" s="42">
        <f>AD124</f>
        <v>7894.96</v>
      </c>
      <c r="AG124" s="41">
        <f>AE124-AF124</f>
        <v>402643.0999999998</v>
      </c>
      <c r="AH124" s="42">
        <f>AF124</f>
        <v>7894.96</v>
      </c>
      <c r="AI124" s="41">
        <f>AG124-AH124</f>
        <v>394748.1399999998</v>
      </c>
      <c r="AJ124" s="42">
        <f>AH124</f>
        <v>7894.96</v>
      </c>
      <c r="AK124" s="41">
        <f>AI124-AJ124</f>
        <v>386853.17999999976</v>
      </c>
      <c r="AN124">
        <v>1</v>
      </c>
    </row>
    <row r="125" spans="1:40" ht="23.25" customHeight="1">
      <c r="A125" s="139" t="s">
        <v>389</v>
      </c>
      <c r="B125" s="139"/>
      <c r="C125" s="49">
        <v>671071.72</v>
      </c>
      <c r="D125" s="49">
        <v>181584.08</v>
      </c>
      <c r="E125" s="49">
        <v>489487.64</v>
      </c>
      <c r="F125" s="50"/>
      <c r="G125" s="49">
        <v>7894.96</v>
      </c>
      <c r="H125" s="51"/>
      <c r="I125" s="52"/>
      <c r="J125" s="50"/>
      <c r="K125" s="49">
        <v>671071.72</v>
      </c>
      <c r="L125" s="49">
        <v>189479.04</v>
      </c>
      <c r="M125" s="65">
        <v>481592.68</v>
      </c>
      <c r="N125" s="42">
        <f>G125</f>
        <v>7894.96</v>
      </c>
      <c r="O125" s="41">
        <f>M125-N125</f>
        <v>473697.72</v>
      </c>
      <c r="P125" s="42">
        <f>N125</f>
        <v>7894.96</v>
      </c>
      <c r="Q125" s="41">
        <f>O125-P125</f>
        <v>465802.75999999995</v>
      </c>
      <c r="R125" s="42">
        <f aca="true" t="shared" si="57" ref="R125:R187">P125</f>
        <v>7894.96</v>
      </c>
      <c r="S125" s="41">
        <f aca="true" t="shared" si="58" ref="S125:S187">Q125-R125</f>
        <v>457907.79999999993</v>
      </c>
      <c r="T125" s="42">
        <f aca="true" t="shared" si="59" ref="T125:T187">R125</f>
        <v>7894.96</v>
      </c>
      <c r="U125" s="41">
        <f aca="true" t="shared" si="60" ref="U125:U187">S125-T125</f>
        <v>450012.8399999999</v>
      </c>
      <c r="V125" s="42">
        <f aca="true" t="shared" si="61" ref="V125:V187">T125</f>
        <v>7894.96</v>
      </c>
      <c r="W125" s="41">
        <f aca="true" t="shared" si="62" ref="W125:W187">U125-V125</f>
        <v>442117.8799999999</v>
      </c>
      <c r="X125" s="42">
        <f aca="true" t="shared" si="63" ref="X125:X187">V125</f>
        <v>7894.96</v>
      </c>
      <c r="Y125" s="64">
        <f aca="true" t="shared" si="64" ref="Y125:Y187">W125-X125</f>
        <v>434222.91999999987</v>
      </c>
      <c r="Z125" s="42">
        <f aca="true" t="shared" si="65" ref="Z125:Z187">X125</f>
        <v>7894.96</v>
      </c>
      <c r="AA125" s="41">
        <f aca="true" t="shared" si="66" ref="AA125:AA187">Y125-Z125</f>
        <v>426327.95999999985</v>
      </c>
      <c r="AB125" s="42">
        <f aca="true" t="shared" si="67" ref="AB125:AB187">Z125</f>
        <v>7894.96</v>
      </c>
      <c r="AC125" s="41">
        <f aca="true" t="shared" si="68" ref="AC125:AC187">AA125-AB125</f>
        <v>418432.9999999998</v>
      </c>
      <c r="AD125" s="42">
        <f aca="true" t="shared" si="69" ref="AD125:AD187">AB125</f>
        <v>7894.96</v>
      </c>
      <c r="AE125" s="41">
        <f aca="true" t="shared" si="70" ref="AE125:AE187">AC125-AD125</f>
        <v>410538.0399999998</v>
      </c>
      <c r="AF125" s="42">
        <f aca="true" t="shared" si="71" ref="AF125:AF138">AD125</f>
        <v>7894.96</v>
      </c>
      <c r="AG125" s="41">
        <f aca="true" t="shared" si="72" ref="AG125:AG139">AE125-AF125</f>
        <v>402643.0799999998</v>
      </c>
      <c r="AH125" s="42">
        <f aca="true" t="shared" si="73" ref="AH125:AH138">AF125</f>
        <v>7894.96</v>
      </c>
      <c r="AI125" s="41">
        <f aca="true" t="shared" si="74" ref="AI125:AI139">AG125-AH125</f>
        <v>394748.11999999976</v>
      </c>
      <c r="AJ125" s="42">
        <f aca="true" t="shared" si="75" ref="AJ125:AJ139">AH125</f>
        <v>7894.96</v>
      </c>
      <c r="AK125" s="41">
        <f aca="true" t="shared" si="76" ref="AK125:AK139">AI125-AJ125</f>
        <v>386853.15999999974</v>
      </c>
      <c r="AN125">
        <v>1</v>
      </c>
    </row>
    <row r="126" spans="1:40" ht="23.25" customHeight="1">
      <c r="A126" s="139" t="s">
        <v>390</v>
      </c>
      <c r="B126" s="139"/>
      <c r="C126" s="49">
        <v>671071.73</v>
      </c>
      <c r="D126" s="49">
        <v>181584.08</v>
      </c>
      <c r="E126" s="49">
        <v>489487.65</v>
      </c>
      <c r="F126" s="50"/>
      <c r="G126" s="49">
        <v>7894.96</v>
      </c>
      <c r="H126" s="51"/>
      <c r="I126" s="52"/>
      <c r="J126" s="50"/>
      <c r="K126" s="49">
        <v>671071.73</v>
      </c>
      <c r="L126" s="49">
        <v>189479.04</v>
      </c>
      <c r="M126" s="65">
        <v>481592.69</v>
      </c>
      <c r="N126" s="42">
        <f>G126</f>
        <v>7894.96</v>
      </c>
      <c r="O126" s="41">
        <f>M126-N126</f>
        <v>473697.73</v>
      </c>
      <c r="P126" s="42">
        <f>N126</f>
        <v>7894.96</v>
      </c>
      <c r="Q126" s="41">
        <f>O126-P126</f>
        <v>465802.76999999996</v>
      </c>
      <c r="R126" s="42">
        <f t="shared" si="57"/>
        <v>7894.96</v>
      </c>
      <c r="S126" s="41">
        <f t="shared" si="58"/>
        <v>457907.80999999994</v>
      </c>
      <c r="T126" s="42">
        <f t="shared" si="59"/>
        <v>7894.96</v>
      </c>
      <c r="U126" s="41">
        <f t="shared" si="60"/>
        <v>450012.8499999999</v>
      </c>
      <c r="V126" s="42">
        <f t="shared" si="61"/>
        <v>7894.96</v>
      </c>
      <c r="W126" s="41">
        <f t="shared" si="62"/>
        <v>442117.8899999999</v>
      </c>
      <c r="X126" s="42">
        <f t="shared" si="63"/>
        <v>7894.96</v>
      </c>
      <c r="Y126" s="64">
        <f t="shared" si="64"/>
        <v>434222.9299999999</v>
      </c>
      <c r="Z126" s="42">
        <f t="shared" si="65"/>
        <v>7894.96</v>
      </c>
      <c r="AA126" s="41">
        <f t="shared" si="66"/>
        <v>426327.96999999986</v>
      </c>
      <c r="AB126" s="42">
        <f t="shared" si="67"/>
        <v>7894.96</v>
      </c>
      <c r="AC126" s="41">
        <f t="shared" si="68"/>
        <v>418433.00999999983</v>
      </c>
      <c r="AD126" s="42">
        <f t="shared" si="69"/>
        <v>7894.96</v>
      </c>
      <c r="AE126" s="41">
        <f t="shared" si="70"/>
        <v>410538.0499999998</v>
      </c>
      <c r="AF126" s="42">
        <f t="shared" si="71"/>
        <v>7894.96</v>
      </c>
      <c r="AG126" s="41">
        <f t="shared" si="72"/>
        <v>402643.0899999998</v>
      </c>
      <c r="AH126" s="42">
        <f t="shared" si="73"/>
        <v>7894.96</v>
      </c>
      <c r="AI126" s="41">
        <f t="shared" si="74"/>
        <v>394748.1299999998</v>
      </c>
      <c r="AJ126" s="42">
        <f t="shared" si="75"/>
        <v>7894.96</v>
      </c>
      <c r="AK126" s="41">
        <f t="shared" si="76"/>
        <v>386853.16999999975</v>
      </c>
      <c r="AN126">
        <v>1</v>
      </c>
    </row>
    <row r="127" spans="1:40" ht="24" customHeight="1">
      <c r="A127" s="139" t="s">
        <v>391</v>
      </c>
      <c r="B127" s="139"/>
      <c r="C127" s="49">
        <v>14224733.04</v>
      </c>
      <c r="D127" s="49">
        <v>3179646.2</v>
      </c>
      <c r="E127" s="49">
        <v>11045086.84</v>
      </c>
      <c r="F127" s="50"/>
      <c r="G127" s="49">
        <v>167349.8</v>
      </c>
      <c r="H127" s="51"/>
      <c r="I127" s="52"/>
      <c r="J127" s="50"/>
      <c r="K127" s="49">
        <v>14224733.04</v>
      </c>
      <c r="L127" s="49">
        <v>3346996</v>
      </c>
      <c r="M127" s="65">
        <v>10877737.04</v>
      </c>
      <c r="N127" s="42">
        <f>G127</f>
        <v>167349.8</v>
      </c>
      <c r="O127" s="41">
        <f>M127-N127</f>
        <v>10710387.239999998</v>
      </c>
      <c r="P127" s="42">
        <f>N127</f>
        <v>167349.8</v>
      </c>
      <c r="Q127" s="41">
        <f>O127-P127</f>
        <v>10543037.439999998</v>
      </c>
      <c r="R127" s="42">
        <f t="shared" si="57"/>
        <v>167349.8</v>
      </c>
      <c r="S127" s="41">
        <f t="shared" si="58"/>
        <v>10375687.639999997</v>
      </c>
      <c r="T127" s="42">
        <f t="shared" si="59"/>
        <v>167349.8</v>
      </c>
      <c r="U127" s="41">
        <f t="shared" si="60"/>
        <v>10208337.839999996</v>
      </c>
      <c r="V127" s="42">
        <f t="shared" si="61"/>
        <v>167349.8</v>
      </c>
      <c r="W127" s="41">
        <f t="shared" si="62"/>
        <v>10040988.039999995</v>
      </c>
      <c r="X127" s="42">
        <f t="shared" si="63"/>
        <v>167349.8</v>
      </c>
      <c r="Y127" s="64">
        <f t="shared" si="64"/>
        <v>9873638.239999995</v>
      </c>
      <c r="Z127" s="42">
        <f t="shared" si="65"/>
        <v>167349.8</v>
      </c>
      <c r="AA127" s="41">
        <f t="shared" si="66"/>
        <v>9706288.439999994</v>
      </c>
      <c r="AB127" s="42">
        <f t="shared" si="67"/>
        <v>167349.8</v>
      </c>
      <c r="AC127" s="41">
        <f t="shared" si="68"/>
        <v>9538938.639999993</v>
      </c>
      <c r="AD127" s="42">
        <f t="shared" si="69"/>
        <v>167349.8</v>
      </c>
      <c r="AE127" s="41">
        <f t="shared" si="70"/>
        <v>9371588.839999992</v>
      </c>
      <c r="AF127" s="42">
        <f t="shared" si="71"/>
        <v>167349.8</v>
      </c>
      <c r="AG127" s="41">
        <f t="shared" si="72"/>
        <v>9204239.039999992</v>
      </c>
      <c r="AH127" s="42">
        <f t="shared" si="73"/>
        <v>167349.8</v>
      </c>
      <c r="AI127" s="41">
        <f t="shared" si="74"/>
        <v>9036889.23999999</v>
      </c>
      <c r="AJ127" s="42">
        <f t="shared" si="75"/>
        <v>167349.8</v>
      </c>
      <c r="AK127" s="41">
        <f t="shared" si="76"/>
        <v>8869539.43999999</v>
      </c>
      <c r="AN127">
        <v>1</v>
      </c>
    </row>
    <row r="128" spans="1:40" ht="24.75" customHeight="1">
      <c r="A128" s="139" t="s">
        <v>395</v>
      </c>
      <c r="B128" s="139"/>
      <c r="C128" s="49">
        <v>1075331.34</v>
      </c>
      <c r="D128" s="49">
        <v>23764.24</v>
      </c>
      <c r="E128" s="49">
        <v>1051567.1</v>
      </c>
      <c r="F128" s="50"/>
      <c r="G128" s="49">
        <v>5941.06</v>
      </c>
      <c r="H128" s="51"/>
      <c r="I128" s="52"/>
      <c r="J128" s="50"/>
      <c r="K128" s="49">
        <v>1075331.34</v>
      </c>
      <c r="L128" s="49">
        <v>29705.3</v>
      </c>
      <c r="M128" s="65">
        <v>1045626.04</v>
      </c>
      <c r="N128" s="42">
        <f>G128</f>
        <v>5941.06</v>
      </c>
      <c r="O128" s="41">
        <f>M128-N128</f>
        <v>1039684.98</v>
      </c>
      <c r="P128" s="42">
        <f>N128</f>
        <v>5941.06</v>
      </c>
      <c r="Q128" s="41">
        <f>O128-P128</f>
        <v>1033743.9199999999</v>
      </c>
      <c r="R128" s="42">
        <f t="shared" si="57"/>
        <v>5941.06</v>
      </c>
      <c r="S128" s="41">
        <f t="shared" si="58"/>
        <v>1027802.8599999999</v>
      </c>
      <c r="T128" s="42">
        <f t="shared" si="59"/>
        <v>5941.06</v>
      </c>
      <c r="U128" s="41">
        <f t="shared" si="60"/>
        <v>1021861.7999999998</v>
      </c>
      <c r="V128" s="42">
        <f t="shared" si="61"/>
        <v>5941.06</v>
      </c>
      <c r="W128" s="41">
        <f t="shared" si="62"/>
        <v>1015920.7399999998</v>
      </c>
      <c r="X128" s="42">
        <f t="shared" si="63"/>
        <v>5941.06</v>
      </c>
      <c r="Y128" s="64">
        <f t="shared" si="64"/>
        <v>1009979.6799999997</v>
      </c>
      <c r="Z128" s="42">
        <f t="shared" si="65"/>
        <v>5941.06</v>
      </c>
      <c r="AA128" s="41">
        <f t="shared" si="66"/>
        <v>1004038.6199999996</v>
      </c>
      <c r="AB128" s="42">
        <f t="shared" si="67"/>
        <v>5941.06</v>
      </c>
      <c r="AC128" s="41">
        <f t="shared" si="68"/>
        <v>998097.5599999996</v>
      </c>
      <c r="AD128" s="42">
        <f t="shared" si="69"/>
        <v>5941.06</v>
      </c>
      <c r="AE128" s="41">
        <f t="shared" si="70"/>
        <v>992156.4999999995</v>
      </c>
      <c r="AF128" s="42">
        <f t="shared" si="71"/>
        <v>5941.06</v>
      </c>
      <c r="AG128" s="41">
        <f t="shared" si="72"/>
        <v>986215.4399999995</v>
      </c>
      <c r="AH128" s="42">
        <f t="shared" si="73"/>
        <v>5941.06</v>
      </c>
      <c r="AI128" s="41">
        <f t="shared" si="74"/>
        <v>980274.3799999994</v>
      </c>
      <c r="AJ128" s="42">
        <f t="shared" si="75"/>
        <v>5941.06</v>
      </c>
      <c r="AK128" s="41">
        <f t="shared" si="76"/>
        <v>974333.3199999994</v>
      </c>
      <c r="AN128">
        <v>1</v>
      </c>
    </row>
    <row r="129" spans="1:37" ht="33" customHeight="1">
      <c r="A129" s="144" t="s">
        <v>396</v>
      </c>
      <c r="B129" s="144"/>
      <c r="C129" s="57">
        <v>3037946.7</v>
      </c>
      <c r="D129" s="57">
        <v>2422899.4</v>
      </c>
      <c r="E129" s="57">
        <v>615047.3</v>
      </c>
      <c r="F129" s="58"/>
      <c r="G129" s="57">
        <v>41515.31</v>
      </c>
      <c r="H129" s="59"/>
      <c r="I129" s="60"/>
      <c r="J129" s="58"/>
      <c r="K129" s="57">
        <f>SUM(K130:K139)</f>
        <v>3003746.7</v>
      </c>
      <c r="L129" s="57">
        <f>SUM(L130:L139)</f>
        <v>2430214.71</v>
      </c>
      <c r="M129" s="57">
        <f>SUM(M130:M139)</f>
        <v>573531.99</v>
      </c>
      <c r="N129" s="66">
        <f>SUM(N130:N139)</f>
        <v>41515.310000000005</v>
      </c>
      <c r="O129" s="66">
        <f>SUM(O130:O139)</f>
        <v>532016.68</v>
      </c>
      <c r="P129" s="66">
        <f aca="true" t="shared" si="77" ref="P129:AK129">SUM(P130:P139)</f>
        <v>41515.310000000005</v>
      </c>
      <c r="Q129" s="66">
        <f t="shared" si="77"/>
        <v>490501.37</v>
      </c>
      <c r="R129" s="66">
        <f t="shared" si="77"/>
        <v>41515.310000000005</v>
      </c>
      <c r="S129" s="66">
        <f t="shared" si="77"/>
        <v>448986.06</v>
      </c>
      <c r="T129" s="66">
        <f t="shared" si="77"/>
        <v>41515.310000000005</v>
      </c>
      <c r="U129" s="66">
        <f t="shared" si="77"/>
        <v>407470.75</v>
      </c>
      <c r="V129" s="66">
        <f t="shared" si="77"/>
        <v>41515.310000000005</v>
      </c>
      <c r="W129" s="66">
        <f t="shared" si="77"/>
        <v>365955.44</v>
      </c>
      <c r="X129" s="66">
        <f t="shared" si="77"/>
        <v>41515.310000000005</v>
      </c>
      <c r="Y129" s="66">
        <f t="shared" si="77"/>
        <v>324440.13</v>
      </c>
      <c r="Z129" s="66">
        <f t="shared" si="77"/>
        <v>41515.310000000005</v>
      </c>
      <c r="AA129" s="66">
        <f t="shared" si="77"/>
        <v>282924.82</v>
      </c>
      <c r="AB129" s="66">
        <f t="shared" si="77"/>
        <v>41515.310000000005</v>
      </c>
      <c r="AC129" s="66">
        <f t="shared" si="77"/>
        <v>241409.51</v>
      </c>
      <c r="AD129" s="66">
        <f t="shared" si="77"/>
        <v>41515.310000000005</v>
      </c>
      <c r="AE129" s="66">
        <f t="shared" si="77"/>
        <v>199894.2</v>
      </c>
      <c r="AF129" s="66">
        <f t="shared" si="77"/>
        <v>41515.28999999996</v>
      </c>
      <c r="AG129" s="66">
        <f t="shared" si="77"/>
        <v>158378.91000000006</v>
      </c>
      <c r="AH129" s="66">
        <f t="shared" si="77"/>
        <v>2639.65</v>
      </c>
      <c r="AI129" s="66">
        <f t="shared" si="77"/>
        <v>155739.26000000007</v>
      </c>
      <c r="AJ129" s="66">
        <f t="shared" si="77"/>
        <v>2639.65</v>
      </c>
      <c r="AK129" s="66">
        <f t="shared" si="77"/>
        <v>153099.61000000007</v>
      </c>
    </row>
    <row r="130" spans="1:40" ht="33" customHeight="1">
      <c r="A130" s="139" t="s">
        <v>338</v>
      </c>
      <c r="B130" s="139"/>
      <c r="C130" s="49">
        <v>65296.48</v>
      </c>
      <c r="D130" s="49">
        <v>65296.48</v>
      </c>
      <c r="E130" s="50"/>
      <c r="F130" s="50"/>
      <c r="G130" s="50"/>
      <c r="H130" s="51"/>
      <c r="I130" s="52"/>
      <c r="J130" s="50"/>
      <c r="K130" s="49">
        <v>65296.48</v>
      </c>
      <c r="L130" s="49">
        <v>65296.48</v>
      </c>
      <c r="M130" s="51"/>
      <c r="N130" s="75">
        <f>G130</f>
        <v>0</v>
      </c>
      <c r="O130" s="43">
        <f>M130-N130</f>
        <v>0</v>
      </c>
      <c r="P130" s="75">
        <f>N130</f>
        <v>0</v>
      </c>
      <c r="Q130" s="43">
        <f>O130-P130</f>
        <v>0</v>
      </c>
      <c r="R130" s="75">
        <f t="shared" si="57"/>
        <v>0</v>
      </c>
      <c r="S130" s="43">
        <f t="shared" si="58"/>
        <v>0</v>
      </c>
      <c r="T130" s="75">
        <f t="shared" si="59"/>
        <v>0</v>
      </c>
      <c r="U130" s="43">
        <f t="shared" si="60"/>
        <v>0</v>
      </c>
      <c r="V130" s="75">
        <f t="shared" si="61"/>
        <v>0</v>
      </c>
      <c r="W130" s="43">
        <f t="shared" si="62"/>
        <v>0</v>
      </c>
      <c r="X130" s="75">
        <f t="shared" si="63"/>
        <v>0</v>
      </c>
      <c r="Y130" s="43">
        <f t="shared" si="64"/>
        <v>0</v>
      </c>
      <c r="Z130" s="75">
        <f t="shared" si="65"/>
        <v>0</v>
      </c>
      <c r="AA130" s="43">
        <f t="shared" si="66"/>
        <v>0</v>
      </c>
      <c r="AB130" s="75">
        <f t="shared" si="67"/>
        <v>0</v>
      </c>
      <c r="AC130" s="43">
        <f t="shared" si="68"/>
        <v>0</v>
      </c>
      <c r="AD130" s="75">
        <f t="shared" si="69"/>
        <v>0</v>
      </c>
      <c r="AE130" s="43">
        <f t="shared" si="70"/>
        <v>0</v>
      </c>
      <c r="AF130" s="75">
        <f t="shared" si="71"/>
        <v>0</v>
      </c>
      <c r="AG130" s="43">
        <f t="shared" si="72"/>
        <v>0</v>
      </c>
      <c r="AH130" s="75">
        <f t="shared" si="73"/>
        <v>0</v>
      </c>
      <c r="AI130" s="43">
        <f t="shared" si="74"/>
        <v>0</v>
      </c>
      <c r="AJ130" s="75">
        <f t="shared" si="75"/>
        <v>0</v>
      </c>
      <c r="AK130" s="43">
        <f t="shared" si="76"/>
        <v>0</v>
      </c>
      <c r="AN130">
        <v>1</v>
      </c>
    </row>
    <row r="131" spans="1:40" ht="24" customHeight="1">
      <c r="A131" s="139" t="s">
        <v>332</v>
      </c>
      <c r="B131" s="139"/>
      <c r="C131" s="49">
        <v>30540</v>
      </c>
      <c r="D131" s="49">
        <v>30540</v>
      </c>
      <c r="E131" s="50"/>
      <c r="F131" s="50"/>
      <c r="G131" s="50"/>
      <c r="H131" s="51"/>
      <c r="I131" s="52"/>
      <c r="J131" s="50"/>
      <c r="K131" s="49">
        <v>30540</v>
      </c>
      <c r="L131" s="49">
        <v>30540</v>
      </c>
      <c r="M131" s="51"/>
      <c r="N131" s="75">
        <f aca="true" t="shared" si="78" ref="N131:N139">G131</f>
        <v>0</v>
      </c>
      <c r="O131" s="43">
        <f aca="true" t="shared" si="79" ref="O131:O139">M131-N131</f>
        <v>0</v>
      </c>
      <c r="P131" s="75">
        <f aca="true" t="shared" si="80" ref="P131:P139">N131</f>
        <v>0</v>
      </c>
      <c r="Q131" s="43">
        <f aca="true" t="shared" si="81" ref="Q131:Q139">O131-P131</f>
        <v>0</v>
      </c>
      <c r="R131" s="75">
        <f t="shared" si="57"/>
        <v>0</v>
      </c>
      <c r="S131" s="43">
        <f t="shared" si="58"/>
        <v>0</v>
      </c>
      <c r="T131" s="75">
        <f t="shared" si="59"/>
        <v>0</v>
      </c>
      <c r="U131" s="43">
        <f t="shared" si="60"/>
        <v>0</v>
      </c>
      <c r="V131" s="75">
        <f t="shared" si="61"/>
        <v>0</v>
      </c>
      <c r="W131" s="43">
        <f t="shared" si="62"/>
        <v>0</v>
      </c>
      <c r="X131" s="75">
        <f t="shared" si="63"/>
        <v>0</v>
      </c>
      <c r="Y131" s="43">
        <f t="shared" si="64"/>
        <v>0</v>
      </c>
      <c r="Z131" s="75">
        <f t="shared" si="65"/>
        <v>0</v>
      </c>
      <c r="AA131" s="43">
        <f t="shared" si="66"/>
        <v>0</v>
      </c>
      <c r="AB131" s="75">
        <f t="shared" si="67"/>
        <v>0</v>
      </c>
      <c r="AC131" s="43">
        <f t="shared" si="68"/>
        <v>0</v>
      </c>
      <c r="AD131" s="75">
        <f t="shared" si="69"/>
        <v>0</v>
      </c>
      <c r="AE131" s="43">
        <f t="shared" si="70"/>
        <v>0</v>
      </c>
      <c r="AF131" s="75">
        <f t="shared" si="71"/>
        <v>0</v>
      </c>
      <c r="AG131" s="43">
        <f t="shared" si="72"/>
        <v>0</v>
      </c>
      <c r="AH131" s="75">
        <f t="shared" si="73"/>
        <v>0</v>
      </c>
      <c r="AI131" s="43">
        <f t="shared" si="74"/>
        <v>0</v>
      </c>
      <c r="AJ131" s="75">
        <f t="shared" si="75"/>
        <v>0</v>
      </c>
      <c r="AK131" s="43">
        <f t="shared" si="76"/>
        <v>0</v>
      </c>
      <c r="AN131">
        <v>1</v>
      </c>
    </row>
    <row r="132" spans="1:40" ht="30.75" customHeight="1">
      <c r="A132" s="139" t="s">
        <v>333</v>
      </c>
      <c r="B132" s="139"/>
      <c r="C132" s="49">
        <v>30540</v>
      </c>
      <c r="D132" s="49">
        <v>30540</v>
      </c>
      <c r="E132" s="50"/>
      <c r="F132" s="50"/>
      <c r="G132" s="50"/>
      <c r="H132" s="51"/>
      <c r="I132" s="52"/>
      <c r="J132" s="50"/>
      <c r="K132" s="49">
        <v>30540</v>
      </c>
      <c r="L132" s="49">
        <v>30540</v>
      </c>
      <c r="M132" s="51"/>
      <c r="N132" s="75">
        <f t="shared" si="78"/>
        <v>0</v>
      </c>
      <c r="O132" s="43">
        <f t="shared" si="79"/>
        <v>0</v>
      </c>
      <c r="P132" s="75">
        <f t="shared" si="80"/>
        <v>0</v>
      </c>
      <c r="Q132" s="43">
        <f t="shared" si="81"/>
        <v>0</v>
      </c>
      <c r="R132" s="75">
        <f t="shared" si="57"/>
        <v>0</v>
      </c>
      <c r="S132" s="43">
        <f t="shared" si="58"/>
        <v>0</v>
      </c>
      <c r="T132" s="75">
        <f t="shared" si="59"/>
        <v>0</v>
      </c>
      <c r="U132" s="43">
        <f t="shared" si="60"/>
        <v>0</v>
      </c>
      <c r="V132" s="75">
        <f t="shared" si="61"/>
        <v>0</v>
      </c>
      <c r="W132" s="43">
        <f t="shared" si="62"/>
        <v>0</v>
      </c>
      <c r="X132" s="75">
        <f t="shared" si="63"/>
        <v>0</v>
      </c>
      <c r="Y132" s="43">
        <f t="shared" si="64"/>
        <v>0</v>
      </c>
      <c r="Z132" s="75">
        <f t="shared" si="65"/>
        <v>0</v>
      </c>
      <c r="AA132" s="43">
        <f t="shared" si="66"/>
        <v>0</v>
      </c>
      <c r="AB132" s="75">
        <f t="shared" si="67"/>
        <v>0</v>
      </c>
      <c r="AC132" s="43">
        <f t="shared" si="68"/>
        <v>0</v>
      </c>
      <c r="AD132" s="75">
        <f t="shared" si="69"/>
        <v>0</v>
      </c>
      <c r="AE132" s="43">
        <f t="shared" si="70"/>
        <v>0</v>
      </c>
      <c r="AF132" s="75">
        <f t="shared" si="71"/>
        <v>0</v>
      </c>
      <c r="AG132" s="43">
        <f t="shared" si="72"/>
        <v>0</v>
      </c>
      <c r="AH132" s="75">
        <f t="shared" si="73"/>
        <v>0</v>
      </c>
      <c r="AI132" s="43">
        <f t="shared" si="74"/>
        <v>0</v>
      </c>
      <c r="AJ132" s="75">
        <f t="shared" si="75"/>
        <v>0</v>
      </c>
      <c r="AK132" s="43">
        <f t="shared" si="76"/>
        <v>0</v>
      </c>
      <c r="AN132">
        <v>1</v>
      </c>
    </row>
    <row r="133" spans="1:40" ht="25.5" customHeight="1">
      <c r="A133" s="139" t="s">
        <v>334</v>
      </c>
      <c r="B133" s="139"/>
      <c r="C133" s="49">
        <v>30540</v>
      </c>
      <c r="D133" s="49">
        <v>30540</v>
      </c>
      <c r="E133" s="50"/>
      <c r="F133" s="50"/>
      <c r="G133" s="50"/>
      <c r="H133" s="51"/>
      <c r="I133" s="52"/>
      <c r="J133" s="50"/>
      <c r="K133" s="49">
        <v>30540</v>
      </c>
      <c r="L133" s="49">
        <v>30540</v>
      </c>
      <c r="M133" s="51"/>
      <c r="N133" s="75">
        <f t="shared" si="78"/>
        <v>0</v>
      </c>
      <c r="O133" s="43">
        <f t="shared" si="79"/>
        <v>0</v>
      </c>
      <c r="P133" s="75">
        <f t="shared" si="80"/>
        <v>0</v>
      </c>
      <c r="Q133" s="43">
        <f t="shared" si="81"/>
        <v>0</v>
      </c>
      <c r="R133" s="75">
        <f t="shared" si="57"/>
        <v>0</v>
      </c>
      <c r="S133" s="43">
        <f t="shared" si="58"/>
        <v>0</v>
      </c>
      <c r="T133" s="75">
        <f t="shared" si="59"/>
        <v>0</v>
      </c>
      <c r="U133" s="43">
        <f t="shared" si="60"/>
        <v>0</v>
      </c>
      <c r="V133" s="75">
        <f t="shared" si="61"/>
        <v>0</v>
      </c>
      <c r="W133" s="43">
        <f t="shared" si="62"/>
        <v>0</v>
      </c>
      <c r="X133" s="75">
        <f t="shared" si="63"/>
        <v>0</v>
      </c>
      <c r="Y133" s="43">
        <f t="shared" si="64"/>
        <v>0</v>
      </c>
      <c r="Z133" s="75">
        <f t="shared" si="65"/>
        <v>0</v>
      </c>
      <c r="AA133" s="43">
        <f t="shared" si="66"/>
        <v>0</v>
      </c>
      <c r="AB133" s="75">
        <f t="shared" si="67"/>
        <v>0</v>
      </c>
      <c r="AC133" s="43">
        <f t="shared" si="68"/>
        <v>0</v>
      </c>
      <c r="AD133" s="75">
        <f t="shared" si="69"/>
        <v>0</v>
      </c>
      <c r="AE133" s="43">
        <f t="shared" si="70"/>
        <v>0</v>
      </c>
      <c r="AF133" s="75">
        <f t="shared" si="71"/>
        <v>0</v>
      </c>
      <c r="AG133" s="43">
        <f t="shared" si="72"/>
        <v>0</v>
      </c>
      <c r="AH133" s="75">
        <f t="shared" si="73"/>
        <v>0</v>
      </c>
      <c r="AI133" s="43">
        <f t="shared" si="74"/>
        <v>0</v>
      </c>
      <c r="AJ133" s="75">
        <f t="shared" si="75"/>
        <v>0</v>
      </c>
      <c r="AK133" s="43">
        <f t="shared" si="76"/>
        <v>0</v>
      </c>
      <c r="AN133">
        <v>1</v>
      </c>
    </row>
    <row r="134" spans="1:40" ht="30" customHeight="1">
      <c r="A134" s="139" t="s">
        <v>335</v>
      </c>
      <c r="B134" s="139"/>
      <c r="C134" s="49">
        <v>30540</v>
      </c>
      <c r="D134" s="49">
        <v>30540</v>
      </c>
      <c r="E134" s="50"/>
      <c r="F134" s="50"/>
      <c r="G134" s="50"/>
      <c r="H134" s="51"/>
      <c r="I134" s="52"/>
      <c r="J134" s="50"/>
      <c r="K134" s="49">
        <v>30540</v>
      </c>
      <c r="L134" s="49">
        <v>30540</v>
      </c>
      <c r="M134" s="51"/>
      <c r="N134" s="75">
        <f t="shared" si="78"/>
        <v>0</v>
      </c>
      <c r="O134" s="43">
        <f t="shared" si="79"/>
        <v>0</v>
      </c>
      <c r="P134" s="75">
        <f t="shared" si="80"/>
        <v>0</v>
      </c>
      <c r="Q134" s="43">
        <f t="shared" si="81"/>
        <v>0</v>
      </c>
      <c r="R134" s="75">
        <f t="shared" si="57"/>
        <v>0</v>
      </c>
      <c r="S134" s="43">
        <f t="shared" si="58"/>
        <v>0</v>
      </c>
      <c r="T134" s="75">
        <f t="shared" si="59"/>
        <v>0</v>
      </c>
      <c r="U134" s="43">
        <f t="shared" si="60"/>
        <v>0</v>
      </c>
      <c r="V134" s="75">
        <f t="shared" si="61"/>
        <v>0</v>
      </c>
      <c r="W134" s="43">
        <f t="shared" si="62"/>
        <v>0</v>
      </c>
      <c r="X134" s="75">
        <f t="shared" si="63"/>
        <v>0</v>
      </c>
      <c r="Y134" s="43">
        <f t="shared" si="64"/>
        <v>0</v>
      </c>
      <c r="Z134" s="75">
        <f t="shared" si="65"/>
        <v>0</v>
      </c>
      <c r="AA134" s="43">
        <f t="shared" si="66"/>
        <v>0</v>
      </c>
      <c r="AB134" s="75">
        <f t="shared" si="67"/>
        <v>0</v>
      </c>
      <c r="AC134" s="43">
        <f t="shared" si="68"/>
        <v>0</v>
      </c>
      <c r="AD134" s="75">
        <f t="shared" si="69"/>
        <v>0</v>
      </c>
      <c r="AE134" s="43">
        <f t="shared" si="70"/>
        <v>0</v>
      </c>
      <c r="AF134" s="75">
        <f t="shared" si="71"/>
        <v>0</v>
      </c>
      <c r="AG134" s="43">
        <f t="shared" si="72"/>
        <v>0</v>
      </c>
      <c r="AH134" s="75">
        <f t="shared" si="73"/>
        <v>0</v>
      </c>
      <c r="AI134" s="43">
        <f t="shared" si="74"/>
        <v>0</v>
      </c>
      <c r="AJ134" s="75">
        <f t="shared" si="75"/>
        <v>0</v>
      </c>
      <c r="AK134" s="43">
        <f t="shared" si="76"/>
        <v>0</v>
      </c>
      <c r="AN134">
        <v>1</v>
      </c>
    </row>
    <row r="135" spans="1:40" ht="27.75" customHeight="1">
      <c r="A135" s="139" t="s">
        <v>336</v>
      </c>
      <c r="B135" s="139"/>
      <c r="C135" s="49">
        <v>30540</v>
      </c>
      <c r="D135" s="49">
        <v>30540</v>
      </c>
      <c r="E135" s="50"/>
      <c r="F135" s="50"/>
      <c r="G135" s="50"/>
      <c r="H135" s="51"/>
      <c r="I135" s="52"/>
      <c r="J135" s="50"/>
      <c r="K135" s="49">
        <v>30540</v>
      </c>
      <c r="L135" s="49">
        <v>30540</v>
      </c>
      <c r="M135" s="51"/>
      <c r="N135" s="75">
        <f t="shared" si="78"/>
        <v>0</v>
      </c>
      <c r="O135" s="43">
        <f t="shared" si="79"/>
        <v>0</v>
      </c>
      <c r="P135" s="75">
        <f t="shared" si="80"/>
        <v>0</v>
      </c>
      <c r="Q135" s="43">
        <f t="shared" si="81"/>
        <v>0</v>
      </c>
      <c r="R135" s="75">
        <f t="shared" si="57"/>
        <v>0</v>
      </c>
      <c r="S135" s="43">
        <f t="shared" si="58"/>
        <v>0</v>
      </c>
      <c r="T135" s="75">
        <f t="shared" si="59"/>
        <v>0</v>
      </c>
      <c r="U135" s="43">
        <f t="shared" si="60"/>
        <v>0</v>
      </c>
      <c r="V135" s="75">
        <f t="shared" si="61"/>
        <v>0</v>
      </c>
      <c r="W135" s="43">
        <f t="shared" si="62"/>
        <v>0</v>
      </c>
      <c r="X135" s="75">
        <f t="shared" si="63"/>
        <v>0</v>
      </c>
      <c r="Y135" s="43">
        <f t="shared" si="64"/>
        <v>0</v>
      </c>
      <c r="Z135" s="75">
        <f t="shared" si="65"/>
        <v>0</v>
      </c>
      <c r="AA135" s="43">
        <f t="shared" si="66"/>
        <v>0</v>
      </c>
      <c r="AB135" s="75">
        <f t="shared" si="67"/>
        <v>0</v>
      </c>
      <c r="AC135" s="43">
        <f t="shared" si="68"/>
        <v>0</v>
      </c>
      <c r="AD135" s="75">
        <f t="shared" si="69"/>
        <v>0</v>
      </c>
      <c r="AE135" s="43">
        <f t="shared" si="70"/>
        <v>0</v>
      </c>
      <c r="AF135" s="75">
        <f t="shared" si="71"/>
        <v>0</v>
      </c>
      <c r="AG135" s="43">
        <f t="shared" si="72"/>
        <v>0</v>
      </c>
      <c r="AH135" s="75">
        <f t="shared" si="73"/>
        <v>0</v>
      </c>
      <c r="AI135" s="43">
        <f t="shared" si="74"/>
        <v>0</v>
      </c>
      <c r="AJ135" s="75">
        <f t="shared" si="75"/>
        <v>0</v>
      </c>
      <c r="AK135" s="43">
        <f t="shared" si="76"/>
        <v>0</v>
      </c>
      <c r="AN135">
        <v>1</v>
      </c>
    </row>
    <row r="136" spans="1:40" ht="27" customHeight="1">
      <c r="A136" s="139" t="s">
        <v>337</v>
      </c>
      <c r="B136" s="139"/>
      <c r="C136" s="49">
        <v>30540</v>
      </c>
      <c r="D136" s="49">
        <v>30540</v>
      </c>
      <c r="E136" s="50"/>
      <c r="F136" s="50"/>
      <c r="G136" s="50"/>
      <c r="H136" s="51"/>
      <c r="I136" s="52"/>
      <c r="J136" s="50"/>
      <c r="K136" s="49">
        <v>30540</v>
      </c>
      <c r="L136" s="49">
        <v>30540</v>
      </c>
      <c r="M136" s="51"/>
      <c r="N136" s="75">
        <f t="shared" si="78"/>
        <v>0</v>
      </c>
      <c r="O136" s="43">
        <f t="shared" si="79"/>
        <v>0</v>
      </c>
      <c r="P136" s="75">
        <f t="shared" si="80"/>
        <v>0</v>
      </c>
      <c r="Q136" s="43">
        <f t="shared" si="81"/>
        <v>0</v>
      </c>
      <c r="R136" s="75">
        <f t="shared" si="57"/>
        <v>0</v>
      </c>
      <c r="S136" s="43">
        <f t="shared" si="58"/>
        <v>0</v>
      </c>
      <c r="T136" s="75">
        <f t="shared" si="59"/>
        <v>0</v>
      </c>
      <c r="U136" s="43">
        <f t="shared" si="60"/>
        <v>0</v>
      </c>
      <c r="V136" s="75">
        <f t="shared" si="61"/>
        <v>0</v>
      </c>
      <c r="W136" s="43">
        <f t="shared" si="62"/>
        <v>0</v>
      </c>
      <c r="X136" s="75">
        <f t="shared" si="63"/>
        <v>0</v>
      </c>
      <c r="Y136" s="43">
        <f t="shared" si="64"/>
        <v>0</v>
      </c>
      <c r="Z136" s="75">
        <f t="shared" si="65"/>
        <v>0</v>
      </c>
      <c r="AA136" s="43">
        <f t="shared" si="66"/>
        <v>0</v>
      </c>
      <c r="AB136" s="75">
        <f t="shared" si="67"/>
        <v>0</v>
      </c>
      <c r="AC136" s="43">
        <f t="shared" si="68"/>
        <v>0</v>
      </c>
      <c r="AD136" s="75">
        <f t="shared" si="69"/>
        <v>0</v>
      </c>
      <c r="AE136" s="43">
        <f t="shared" si="70"/>
        <v>0</v>
      </c>
      <c r="AF136" s="75">
        <f t="shared" si="71"/>
        <v>0</v>
      </c>
      <c r="AG136" s="43">
        <f t="shared" si="72"/>
        <v>0</v>
      </c>
      <c r="AH136" s="75">
        <f t="shared" si="73"/>
        <v>0</v>
      </c>
      <c r="AI136" s="43">
        <f t="shared" si="74"/>
        <v>0</v>
      </c>
      <c r="AJ136" s="75">
        <f t="shared" si="75"/>
        <v>0</v>
      </c>
      <c r="AK136" s="43">
        <f t="shared" si="76"/>
        <v>0</v>
      </c>
      <c r="AN136">
        <v>1</v>
      </c>
    </row>
    <row r="137" spans="1:40" ht="28.5" customHeight="1">
      <c r="A137" s="139" t="s">
        <v>77</v>
      </c>
      <c r="B137" s="139"/>
      <c r="C137" s="49">
        <v>64397.42</v>
      </c>
      <c r="D137" s="49">
        <v>64397.42</v>
      </c>
      <c r="E137" s="50"/>
      <c r="F137" s="50"/>
      <c r="G137" s="50"/>
      <c r="H137" s="51"/>
      <c r="I137" s="52"/>
      <c r="J137" s="50"/>
      <c r="K137" s="49">
        <v>64397.42</v>
      </c>
      <c r="L137" s="49">
        <v>64397.42</v>
      </c>
      <c r="M137" s="51"/>
      <c r="N137" s="75">
        <f t="shared" si="78"/>
        <v>0</v>
      </c>
      <c r="O137" s="43">
        <f t="shared" si="79"/>
        <v>0</v>
      </c>
      <c r="P137" s="75">
        <f t="shared" si="80"/>
        <v>0</v>
      </c>
      <c r="Q137" s="43">
        <f t="shared" si="81"/>
        <v>0</v>
      </c>
      <c r="R137" s="75">
        <f t="shared" si="57"/>
        <v>0</v>
      </c>
      <c r="S137" s="43">
        <f t="shared" si="58"/>
        <v>0</v>
      </c>
      <c r="T137" s="75">
        <f t="shared" si="59"/>
        <v>0</v>
      </c>
      <c r="U137" s="43">
        <f t="shared" si="60"/>
        <v>0</v>
      </c>
      <c r="V137" s="75">
        <f t="shared" si="61"/>
        <v>0</v>
      </c>
      <c r="W137" s="43">
        <f t="shared" si="62"/>
        <v>0</v>
      </c>
      <c r="X137" s="75">
        <f t="shared" si="63"/>
        <v>0</v>
      </c>
      <c r="Y137" s="43">
        <f t="shared" si="64"/>
        <v>0</v>
      </c>
      <c r="Z137" s="75">
        <f t="shared" si="65"/>
        <v>0</v>
      </c>
      <c r="AA137" s="43">
        <f t="shared" si="66"/>
        <v>0</v>
      </c>
      <c r="AB137" s="75">
        <f t="shared" si="67"/>
        <v>0</v>
      </c>
      <c r="AC137" s="43">
        <f t="shared" si="68"/>
        <v>0</v>
      </c>
      <c r="AD137" s="75">
        <f t="shared" si="69"/>
        <v>0</v>
      </c>
      <c r="AE137" s="43">
        <f t="shared" si="70"/>
        <v>0</v>
      </c>
      <c r="AF137" s="75">
        <f t="shared" si="71"/>
        <v>0</v>
      </c>
      <c r="AG137" s="43">
        <f t="shared" si="72"/>
        <v>0</v>
      </c>
      <c r="AH137" s="75">
        <f t="shared" si="73"/>
        <v>0</v>
      </c>
      <c r="AI137" s="43">
        <f t="shared" si="74"/>
        <v>0</v>
      </c>
      <c r="AJ137" s="75">
        <f t="shared" si="75"/>
        <v>0</v>
      </c>
      <c r="AK137" s="43">
        <f t="shared" si="76"/>
        <v>0</v>
      </c>
      <c r="AN137">
        <v>1</v>
      </c>
    </row>
    <row r="138" spans="1:40" ht="24.75" customHeight="1">
      <c r="A138" s="139" t="s">
        <v>114</v>
      </c>
      <c r="B138" s="139"/>
      <c r="C138" s="49">
        <v>319397.56</v>
      </c>
      <c r="D138" s="49">
        <v>131982.5</v>
      </c>
      <c r="E138" s="49">
        <v>187415.06</v>
      </c>
      <c r="F138" s="50"/>
      <c r="G138" s="49">
        <v>2639.65</v>
      </c>
      <c r="H138" s="51"/>
      <c r="I138" s="52"/>
      <c r="J138" s="50"/>
      <c r="K138" s="49">
        <v>319397.56</v>
      </c>
      <c r="L138" s="49">
        <v>134622.15</v>
      </c>
      <c r="M138" s="65">
        <v>184775.41</v>
      </c>
      <c r="N138" s="75">
        <f t="shared" si="78"/>
        <v>2639.65</v>
      </c>
      <c r="O138" s="43">
        <f t="shared" si="79"/>
        <v>182135.76</v>
      </c>
      <c r="P138" s="75">
        <f t="shared" si="80"/>
        <v>2639.65</v>
      </c>
      <c r="Q138" s="43">
        <f t="shared" si="81"/>
        <v>179496.11000000002</v>
      </c>
      <c r="R138" s="75">
        <f t="shared" si="57"/>
        <v>2639.65</v>
      </c>
      <c r="S138" s="43">
        <f t="shared" si="58"/>
        <v>176856.46000000002</v>
      </c>
      <c r="T138" s="75">
        <f t="shared" si="59"/>
        <v>2639.65</v>
      </c>
      <c r="U138" s="43">
        <f t="shared" si="60"/>
        <v>174216.81000000003</v>
      </c>
      <c r="V138" s="75">
        <f t="shared" si="61"/>
        <v>2639.65</v>
      </c>
      <c r="W138" s="43">
        <f t="shared" si="62"/>
        <v>171577.16000000003</v>
      </c>
      <c r="X138" s="75">
        <f t="shared" si="63"/>
        <v>2639.65</v>
      </c>
      <c r="Y138" s="43">
        <f t="shared" si="64"/>
        <v>168937.51000000004</v>
      </c>
      <c r="Z138" s="75">
        <f t="shared" si="65"/>
        <v>2639.65</v>
      </c>
      <c r="AA138" s="43">
        <f t="shared" si="66"/>
        <v>166297.86000000004</v>
      </c>
      <c r="AB138" s="75">
        <f t="shared" si="67"/>
        <v>2639.65</v>
      </c>
      <c r="AC138" s="43">
        <f t="shared" si="68"/>
        <v>163658.21000000005</v>
      </c>
      <c r="AD138" s="75">
        <f t="shared" si="69"/>
        <v>2639.65</v>
      </c>
      <c r="AE138" s="43">
        <f t="shared" si="70"/>
        <v>161018.56000000006</v>
      </c>
      <c r="AF138" s="75">
        <f t="shared" si="71"/>
        <v>2639.65</v>
      </c>
      <c r="AG138" s="43">
        <f t="shared" si="72"/>
        <v>158378.91000000006</v>
      </c>
      <c r="AH138" s="75">
        <f t="shared" si="73"/>
        <v>2639.65</v>
      </c>
      <c r="AI138" s="43">
        <f t="shared" si="74"/>
        <v>155739.26000000007</v>
      </c>
      <c r="AJ138" s="75">
        <f t="shared" si="75"/>
        <v>2639.65</v>
      </c>
      <c r="AK138" s="43">
        <f t="shared" si="76"/>
        <v>153099.61000000007</v>
      </c>
      <c r="AN138">
        <v>1</v>
      </c>
    </row>
    <row r="139" spans="1:40" ht="29.25" customHeight="1">
      <c r="A139" s="139" t="s">
        <v>95</v>
      </c>
      <c r="B139" s="139"/>
      <c r="C139" s="49">
        <v>2371415.24</v>
      </c>
      <c r="D139" s="49">
        <v>1943783</v>
      </c>
      <c r="E139" s="49">
        <v>427632.24</v>
      </c>
      <c r="F139" s="50"/>
      <c r="G139" s="49">
        <v>38875.66</v>
      </c>
      <c r="H139" s="51"/>
      <c r="I139" s="52"/>
      <c r="J139" s="50"/>
      <c r="K139" s="49">
        <v>2371415.24</v>
      </c>
      <c r="L139" s="49">
        <v>1982658.66</v>
      </c>
      <c r="M139" s="65">
        <v>388756.58</v>
      </c>
      <c r="N139" s="75">
        <f t="shared" si="78"/>
        <v>38875.66</v>
      </c>
      <c r="O139" s="43">
        <f t="shared" si="79"/>
        <v>349880.92000000004</v>
      </c>
      <c r="P139" s="75">
        <f t="shared" si="80"/>
        <v>38875.66</v>
      </c>
      <c r="Q139" s="43">
        <f t="shared" si="81"/>
        <v>311005.26</v>
      </c>
      <c r="R139" s="75">
        <f t="shared" si="57"/>
        <v>38875.66</v>
      </c>
      <c r="S139" s="43">
        <f t="shared" si="58"/>
        <v>272129.6</v>
      </c>
      <c r="T139" s="75">
        <f t="shared" si="59"/>
        <v>38875.66</v>
      </c>
      <c r="U139" s="43">
        <f t="shared" si="60"/>
        <v>233253.93999999997</v>
      </c>
      <c r="V139" s="75">
        <f t="shared" si="61"/>
        <v>38875.66</v>
      </c>
      <c r="W139" s="43">
        <f t="shared" si="62"/>
        <v>194378.27999999997</v>
      </c>
      <c r="X139" s="75">
        <f t="shared" si="63"/>
        <v>38875.66</v>
      </c>
      <c r="Y139" s="43">
        <f t="shared" si="64"/>
        <v>155502.61999999997</v>
      </c>
      <c r="Z139" s="75">
        <f t="shared" si="65"/>
        <v>38875.66</v>
      </c>
      <c r="AA139" s="43">
        <f t="shared" si="66"/>
        <v>116626.95999999996</v>
      </c>
      <c r="AB139" s="75">
        <f t="shared" si="67"/>
        <v>38875.66</v>
      </c>
      <c r="AC139" s="43">
        <f t="shared" si="68"/>
        <v>77751.29999999996</v>
      </c>
      <c r="AD139" s="75">
        <f t="shared" si="69"/>
        <v>38875.66</v>
      </c>
      <c r="AE139" s="43">
        <f t="shared" si="70"/>
        <v>38875.639999999956</v>
      </c>
      <c r="AF139" s="75">
        <f>AE139</f>
        <v>38875.639999999956</v>
      </c>
      <c r="AG139" s="43">
        <f t="shared" si="72"/>
        <v>0</v>
      </c>
      <c r="AH139" s="75">
        <f>AG139</f>
        <v>0</v>
      </c>
      <c r="AI139" s="43">
        <f t="shared" si="74"/>
        <v>0</v>
      </c>
      <c r="AJ139" s="75">
        <f t="shared" si="75"/>
        <v>0</v>
      </c>
      <c r="AK139" s="43">
        <f t="shared" si="76"/>
        <v>0</v>
      </c>
      <c r="AN139">
        <v>1</v>
      </c>
    </row>
    <row r="140" spans="1:37" ht="21" customHeight="1">
      <c r="A140" s="144" t="s">
        <v>364</v>
      </c>
      <c r="B140" s="144"/>
      <c r="C140" s="57">
        <v>82507449.74</v>
      </c>
      <c r="D140" s="57">
        <v>47215293.05</v>
      </c>
      <c r="E140" s="57">
        <v>35292156.69</v>
      </c>
      <c r="F140" s="58"/>
      <c r="G140" s="57">
        <v>1172650.18</v>
      </c>
      <c r="H140" s="59"/>
      <c r="I140" s="60"/>
      <c r="J140" s="58"/>
      <c r="K140" s="57">
        <f>SUM(K141:K157)</f>
        <v>82507449.74000001</v>
      </c>
      <c r="L140" s="57">
        <f>SUM(L141:L157)</f>
        <v>48387943.23</v>
      </c>
      <c r="M140" s="57">
        <f>SUM(M141:M157)</f>
        <v>34119506.510000005</v>
      </c>
      <c r="N140" s="66">
        <f>SUM(N141:N157)</f>
        <v>1172650.18</v>
      </c>
      <c r="O140" s="66">
        <f>SUM(O141:O157)</f>
        <v>32946856.33</v>
      </c>
      <c r="P140" s="66">
        <f aca="true" t="shared" si="82" ref="P140:AK140">SUM(P141:P157)</f>
        <v>1172650.18</v>
      </c>
      <c r="Q140" s="66">
        <f t="shared" si="82"/>
        <v>31774206.15</v>
      </c>
      <c r="R140" s="66">
        <f t="shared" si="82"/>
        <v>1172650.18</v>
      </c>
      <c r="S140" s="66">
        <f t="shared" si="82"/>
        <v>30601555.969999995</v>
      </c>
      <c r="T140" s="66">
        <f t="shared" si="82"/>
        <v>1172650.18</v>
      </c>
      <c r="U140" s="66">
        <f t="shared" si="82"/>
        <v>29428905.789999995</v>
      </c>
      <c r="V140" s="66">
        <f t="shared" si="82"/>
        <v>1172650.18</v>
      </c>
      <c r="W140" s="66">
        <f t="shared" si="82"/>
        <v>28256255.609999992</v>
      </c>
      <c r="X140" s="66">
        <f t="shared" si="82"/>
        <v>1172650.18</v>
      </c>
      <c r="Y140" s="66">
        <f t="shared" si="82"/>
        <v>27083605.429999992</v>
      </c>
      <c r="Z140" s="66">
        <f t="shared" si="82"/>
        <v>1172650.18</v>
      </c>
      <c r="AA140" s="66">
        <f t="shared" si="82"/>
        <v>25910955.24999999</v>
      </c>
      <c r="AB140" s="66">
        <f t="shared" si="82"/>
        <v>1172650.18</v>
      </c>
      <c r="AC140" s="66">
        <f t="shared" si="82"/>
        <v>24738305.06999999</v>
      </c>
      <c r="AD140" s="66">
        <f t="shared" si="82"/>
        <v>1172650.18</v>
      </c>
      <c r="AE140" s="66">
        <f t="shared" si="82"/>
        <v>23565654.88999999</v>
      </c>
      <c r="AF140" s="66">
        <f t="shared" si="82"/>
        <v>1172649.73</v>
      </c>
      <c r="AG140" s="66">
        <f t="shared" si="82"/>
        <v>22393005.159999985</v>
      </c>
      <c r="AH140" s="66">
        <f t="shared" si="82"/>
        <v>921773.75</v>
      </c>
      <c r="AI140" s="66">
        <f t="shared" si="82"/>
        <v>21471231.40999998</v>
      </c>
      <c r="AJ140" s="66">
        <f t="shared" si="82"/>
        <v>921773.5499999999</v>
      </c>
      <c r="AK140" s="66">
        <f t="shared" si="82"/>
        <v>20549457.859999985</v>
      </c>
    </row>
    <row r="141" spans="1:40" ht="20.25" customHeight="1">
      <c r="A141" s="139" t="s">
        <v>71</v>
      </c>
      <c r="B141" s="139"/>
      <c r="C141" s="49">
        <v>1392206.79</v>
      </c>
      <c r="D141" s="49">
        <v>1141153</v>
      </c>
      <c r="E141" s="49">
        <v>251053.79</v>
      </c>
      <c r="F141" s="50"/>
      <c r="G141" s="49">
        <v>22823.06</v>
      </c>
      <c r="H141" s="51"/>
      <c r="I141" s="52"/>
      <c r="J141" s="50"/>
      <c r="K141" s="49">
        <v>1392206.79</v>
      </c>
      <c r="L141" s="49">
        <v>1163976.06</v>
      </c>
      <c r="M141" s="65">
        <v>228230.73</v>
      </c>
      <c r="N141" s="42">
        <f>G141</f>
        <v>22823.06</v>
      </c>
      <c r="O141" s="64">
        <f>M141-N141</f>
        <v>205407.67</v>
      </c>
      <c r="P141" s="42">
        <f>N141</f>
        <v>22823.06</v>
      </c>
      <c r="Q141" s="41">
        <f>O141-P141</f>
        <v>182584.61000000002</v>
      </c>
      <c r="R141" s="75">
        <f t="shared" si="57"/>
        <v>22823.06</v>
      </c>
      <c r="S141" s="43">
        <f t="shared" si="58"/>
        <v>159761.55000000002</v>
      </c>
      <c r="T141" s="75">
        <f t="shared" si="59"/>
        <v>22823.06</v>
      </c>
      <c r="U141" s="43">
        <f t="shared" si="60"/>
        <v>136938.49000000002</v>
      </c>
      <c r="V141" s="75">
        <f t="shared" si="61"/>
        <v>22823.06</v>
      </c>
      <c r="W141" s="43">
        <f t="shared" si="62"/>
        <v>114115.43000000002</v>
      </c>
      <c r="X141" s="75">
        <f t="shared" si="63"/>
        <v>22823.06</v>
      </c>
      <c r="Y141" s="43">
        <f t="shared" si="64"/>
        <v>91292.37000000002</v>
      </c>
      <c r="Z141" s="75">
        <f t="shared" si="65"/>
        <v>22823.06</v>
      </c>
      <c r="AA141" s="43">
        <f t="shared" si="66"/>
        <v>68469.31000000003</v>
      </c>
      <c r="AB141" s="75">
        <f t="shared" si="67"/>
        <v>22823.06</v>
      </c>
      <c r="AC141" s="43">
        <f t="shared" si="68"/>
        <v>45646.25000000003</v>
      </c>
      <c r="AD141" s="75">
        <f t="shared" si="69"/>
        <v>22823.06</v>
      </c>
      <c r="AE141" s="43">
        <f t="shared" si="70"/>
        <v>22823.190000000028</v>
      </c>
      <c r="AF141" s="75">
        <f>AD141</f>
        <v>22823.06</v>
      </c>
      <c r="AG141" s="43">
        <f>AE141-AF141</f>
        <v>0.13000000002648449</v>
      </c>
      <c r="AH141" s="75">
        <f>AG141</f>
        <v>0.13000000002648449</v>
      </c>
      <c r="AI141" s="43">
        <f>AG141-AH141</f>
        <v>0</v>
      </c>
      <c r="AJ141" s="75">
        <f>AI141</f>
        <v>0</v>
      </c>
      <c r="AK141" s="43">
        <f>AI141-AJ141</f>
        <v>0</v>
      </c>
      <c r="AN141">
        <v>1</v>
      </c>
    </row>
    <row r="142" spans="1:40" ht="20.25" customHeight="1">
      <c r="A142" s="139" t="s">
        <v>75</v>
      </c>
      <c r="B142" s="139"/>
      <c r="C142" s="49">
        <v>1017810.08</v>
      </c>
      <c r="D142" s="49">
        <v>834270.5</v>
      </c>
      <c r="E142" s="49">
        <v>183539.58</v>
      </c>
      <c r="F142" s="50"/>
      <c r="G142" s="49">
        <v>16685.41</v>
      </c>
      <c r="H142" s="51"/>
      <c r="I142" s="52"/>
      <c r="J142" s="50"/>
      <c r="K142" s="49">
        <v>1017810.08</v>
      </c>
      <c r="L142" s="49">
        <v>850955.91</v>
      </c>
      <c r="M142" s="65">
        <v>166854.17</v>
      </c>
      <c r="N142" s="42">
        <f aca="true" t="shared" si="83" ref="N142:N157">G142</f>
        <v>16685.41</v>
      </c>
      <c r="O142" s="64">
        <f aca="true" t="shared" si="84" ref="O142:O157">M142-N142</f>
        <v>150168.76</v>
      </c>
      <c r="P142" s="42">
        <f aca="true" t="shared" si="85" ref="P142:P157">N142</f>
        <v>16685.41</v>
      </c>
      <c r="Q142" s="41">
        <f aca="true" t="shared" si="86" ref="Q142:Q205">O142-P142</f>
        <v>133483.35</v>
      </c>
      <c r="R142" s="75">
        <f t="shared" si="57"/>
        <v>16685.41</v>
      </c>
      <c r="S142" s="43">
        <f t="shared" si="58"/>
        <v>116797.94</v>
      </c>
      <c r="T142" s="75">
        <f t="shared" si="59"/>
        <v>16685.41</v>
      </c>
      <c r="U142" s="43">
        <f t="shared" si="60"/>
        <v>100112.53</v>
      </c>
      <c r="V142" s="75">
        <f t="shared" si="61"/>
        <v>16685.41</v>
      </c>
      <c r="W142" s="43">
        <f t="shared" si="62"/>
        <v>83427.12</v>
      </c>
      <c r="X142" s="75">
        <f t="shared" si="63"/>
        <v>16685.41</v>
      </c>
      <c r="Y142" s="43">
        <f t="shared" si="64"/>
        <v>66741.70999999999</v>
      </c>
      <c r="Z142" s="75">
        <f t="shared" si="65"/>
        <v>16685.41</v>
      </c>
      <c r="AA142" s="43">
        <f t="shared" si="66"/>
        <v>50056.29999999999</v>
      </c>
      <c r="AB142" s="75">
        <f t="shared" si="67"/>
        <v>16685.41</v>
      </c>
      <c r="AC142" s="43">
        <f t="shared" si="68"/>
        <v>33370.889999999985</v>
      </c>
      <c r="AD142" s="75">
        <f t="shared" si="69"/>
        <v>16685.41</v>
      </c>
      <c r="AE142" s="43">
        <f t="shared" si="70"/>
        <v>16685.479999999985</v>
      </c>
      <c r="AF142" s="75">
        <f aca="true" t="shared" si="87" ref="AF142:AF157">AD142</f>
        <v>16685.41</v>
      </c>
      <c r="AG142" s="43">
        <f>AE142-AF142</f>
        <v>0.06999999998515705</v>
      </c>
      <c r="AH142" s="75">
        <f>AG142</f>
        <v>0.06999999998515705</v>
      </c>
      <c r="AI142" s="43">
        <f aca="true" t="shared" si="88" ref="AI142:AI157">AG142-AH142</f>
        <v>0</v>
      </c>
      <c r="AJ142" s="75">
        <f>AI142</f>
        <v>0</v>
      </c>
      <c r="AK142" s="43">
        <f aca="true" t="shared" si="89" ref="AK142:AK157">AI142-AJ142</f>
        <v>0</v>
      </c>
      <c r="AN142">
        <v>1</v>
      </c>
    </row>
    <row r="143" spans="1:40" ht="23.25" customHeight="1">
      <c r="A143" s="139" t="s">
        <v>78</v>
      </c>
      <c r="B143" s="139"/>
      <c r="C143" s="49">
        <v>1224413.22</v>
      </c>
      <c r="D143" s="49">
        <v>1003617.5</v>
      </c>
      <c r="E143" s="49">
        <v>220795.72</v>
      </c>
      <c r="F143" s="50"/>
      <c r="G143" s="49">
        <v>20072.35</v>
      </c>
      <c r="H143" s="51"/>
      <c r="I143" s="52"/>
      <c r="J143" s="50"/>
      <c r="K143" s="49">
        <v>1224413.22</v>
      </c>
      <c r="L143" s="49">
        <v>1023689.85</v>
      </c>
      <c r="M143" s="65">
        <v>200723.37</v>
      </c>
      <c r="N143" s="42">
        <f t="shared" si="83"/>
        <v>20072.35</v>
      </c>
      <c r="O143" s="64">
        <f t="shared" si="84"/>
        <v>180651.02</v>
      </c>
      <c r="P143" s="42">
        <f t="shared" si="85"/>
        <v>20072.35</v>
      </c>
      <c r="Q143" s="41">
        <f t="shared" si="86"/>
        <v>160578.66999999998</v>
      </c>
      <c r="R143" s="75">
        <f t="shared" si="57"/>
        <v>20072.35</v>
      </c>
      <c r="S143" s="43">
        <f t="shared" si="58"/>
        <v>140506.31999999998</v>
      </c>
      <c r="T143" s="75">
        <f t="shared" si="59"/>
        <v>20072.35</v>
      </c>
      <c r="U143" s="43">
        <f t="shared" si="60"/>
        <v>120433.96999999997</v>
      </c>
      <c r="V143" s="75">
        <f t="shared" si="61"/>
        <v>20072.35</v>
      </c>
      <c r="W143" s="43">
        <f t="shared" si="62"/>
        <v>100361.61999999997</v>
      </c>
      <c r="X143" s="75">
        <f t="shared" si="63"/>
        <v>20072.35</v>
      </c>
      <c r="Y143" s="43">
        <f t="shared" si="64"/>
        <v>80289.26999999996</v>
      </c>
      <c r="Z143" s="75">
        <f t="shared" si="65"/>
        <v>20072.35</v>
      </c>
      <c r="AA143" s="43">
        <f t="shared" si="66"/>
        <v>60216.91999999996</v>
      </c>
      <c r="AB143" s="75">
        <f t="shared" si="67"/>
        <v>20072.35</v>
      </c>
      <c r="AC143" s="43">
        <f t="shared" si="68"/>
        <v>40144.56999999996</v>
      </c>
      <c r="AD143" s="75">
        <f t="shared" si="69"/>
        <v>20072.35</v>
      </c>
      <c r="AE143" s="43">
        <f t="shared" si="70"/>
        <v>20072.219999999965</v>
      </c>
      <c r="AF143" s="75">
        <f>AE143</f>
        <v>20072.219999999965</v>
      </c>
      <c r="AG143" s="43">
        <f>AE143-AF143</f>
        <v>0</v>
      </c>
      <c r="AH143" s="75">
        <f>AG143</f>
        <v>0</v>
      </c>
      <c r="AI143" s="43">
        <f t="shared" si="88"/>
        <v>0</v>
      </c>
      <c r="AJ143" s="75">
        <f aca="true" t="shared" si="90" ref="AJ143:AJ157">AH143</f>
        <v>0</v>
      </c>
      <c r="AK143" s="43">
        <f t="shared" si="89"/>
        <v>0</v>
      </c>
      <c r="AN143">
        <v>1</v>
      </c>
    </row>
    <row r="144" spans="1:40" ht="29.25" customHeight="1">
      <c r="A144" s="139" t="s">
        <v>84</v>
      </c>
      <c r="B144" s="139"/>
      <c r="C144" s="49">
        <v>175396.35</v>
      </c>
      <c r="D144" s="49">
        <v>143767.5</v>
      </c>
      <c r="E144" s="49">
        <v>31628.85</v>
      </c>
      <c r="F144" s="50"/>
      <c r="G144" s="49">
        <v>2875.35</v>
      </c>
      <c r="H144" s="51"/>
      <c r="I144" s="52"/>
      <c r="J144" s="50"/>
      <c r="K144" s="49">
        <v>175396.35</v>
      </c>
      <c r="L144" s="49">
        <v>146642.85</v>
      </c>
      <c r="M144" s="65">
        <v>28753.5</v>
      </c>
      <c r="N144" s="42">
        <f t="shared" si="83"/>
        <v>2875.35</v>
      </c>
      <c r="O144" s="64">
        <f t="shared" si="84"/>
        <v>25878.15</v>
      </c>
      <c r="P144" s="42">
        <f t="shared" si="85"/>
        <v>2875.35</v>
      </c>
      <c r="Q144" s="41">
        <f t="shared" si="86"/>
        <v>23002.800000000003</v>
      </c>
      <c r="R144" s="75">
        <f t="shared" si="57"/>
        <v>2875.35</v>
      </c>
      <c r="S144" s="43">
        <f t="shared" si="58"/>
        <v>20127.450000000004</v>
      </c>
      <c r="T144" s="75">
        <f t="shared" si="59"/>
        <v>2875.35</v>
      </c>
      <c r="U144" s="43">
        <f t="shared" si="60"/>
        <v>17252.100000000006</v>
      </c>
      <c r="V144" s="75">
        <f t="shared" si="61"/>
        <v>2875.35</v>
      </c>
      <c r="W144" s="43">
        <f t="shared" si="62"/>
        <v>14376.750000000005</v>
      </c>
      <c r="X144" s="75">
        <f t="shared" si="63"/>
        <v>2875.35</v>
      </c>
      <c r="Y144" s="43">
        <f t="shared" si="64"/>
        <v>11501.400000000005</v>
      </c>
      <c r="Z144" s="75">
        <f t="shared" si="65"/>
        <v>2875.35</v>
      </c>
      <c r="AA144" s="43">
        <f t="shared" si="66"/>
        <v>8626.050000000005</v>
      </c>
      <c r="AB144" s="75">
        <f t="shared" si="67"/>
        <v>2875.35</v>
      </c>
      <c r="AC144" s="43">
        <f t="shared" si="68"/>
        <v>5750.700000000004</v>
      </c>
      <c r="AD144" s="75">
        <f t="shared" si="69"/>
        <v>2875.35</v>
      </c>
      <c r="AE144" s="43">
        <f t="shared" si="70"/>
        <v>2875.3500000000045</v>
      </c>
      <c r="AF144" s="75">
        <f t="shared" si="87"/>
        <v>2875.35</v>
      </c>
      <c r="AG144" s="43">
        <v>0</v>
      </c>
      <c r="AH144" s="75">
        <f>AG144</f>
        <v>0</v>
      </c>
      <c r="AI144" s="43">
        <f t="shared" si="88"/>
        <v>0</v>
      </c>
      <c r="AJ144" s="75">
        <f t="shared" si="90"/>
        <v>0</v>
      </c>
      <c r="AK144" s="43">
        <f t="shared" si="89"/>
        <v>0</v>
      </c>
      <c r="AN144">
        <v>1</v>
      </c>
    </row>
    <row r="145" spans="1:40" ht="29.25" customHeight="1">
      <c r="A145" s="139" t="s">
        <v>88</v>
      </c>
      <c r="B145" s="139"/>
      <c r="C145" s="49">
        <v>770835.17</v>
      </c>
      <c r="D145" s="49">
        <v>453432.5</v>
      </c>
      <c r="E145" s="49">
        <v>317402.67</v>
      </c>
      <c r="F145" s="50"/>
      <c r="G145" s="49">
        <v>9068.65</v>
      </c>
      <c r="H145" s="51"/>
      <c r="I145" s="52"/>
      <c r="J145" s="50"/>
      <c r="K145" s="49">
        <v>770835.17</v>
      </c>
      <c r="L145" s="49">
        <v>462501.15</v>
      </c>
      <c r="M145" s="65">
        <v>308334.02</v>
      </c>
      <c r="N145" s="42">
        <f t="shared" si="83"/>
        <v>9068.65</v>
      </c>
      <c r="O145" s="64">
        <f t="shared" si="84"/>
        <v>299265.37</v>
      </c>
      <c r="P145" s="42">
        <f t="shared" si="85"/>
        <v>9068.65</v>
      </c>
      <c r="Q145" s="41">
        <f t="shared" si="86"/>
        <v>290196.72</v>
      </c>
      <c r="R145" s="75">
        <f t="shared" si="57"/>
        <v>9068.65</v>
      </c>
      <c r="S145" s="43">
        <f t="shared" si="58"/>
        <v>281128.06999999995</v>
      </c>
      <c r="T145" s="75">
        <f t="shared" si="59"/>
        <v>9068.65</v>
      </c>
      <c r="U145" s="43">
        <f t="shared" si="60"/>
        <v>272059.4199999999</v>
      </c>
      <c r="V145" s="75">
        <f t="shared" si="61"/>
        <v>9068.65</v>
      </c>
      <c r="W145" s="43">
        <f t="shared" si="62"/>
        <v>262990.7699999999</v>
      </c>
      <c r="X145" s="75">
        <f t="shared" si="63"/>
        <v>9068.65</v>
      </c>
      <c r="Y145" s="43">
        <f t="shared" si="64"/>
        <v>253922.1199999999</v>
      </c>
      <c r="Z145" s="75">
        <f t="shared" si="65"/>
        <v>9068.65</v>
      </c>
      <c r="AA145" s="43">
        <f t="shared" si="66"/>
        <v>244853.4699999999</v>
      </c>
      <c r="AB145" s="75">
        <f t="shared" si="67"/>
        <v>9068.65</v>
      </c>
      <c r="AC145" s="43">
        <f t="shared" si="68"/>
        <v>235784.81999999992</v>
      </c>
      <c r="AD145" s="75">
        <f t="shared" si="69"/>
        <v>9068.65</v>
      </c>
      <c r="AE145" s="43">
        <f t="shared" si="70"/>
        <v>226716.16999999993</v>
      </c>
      <c r="AF145" s="75">
        <f t="shared" si="87"/>
        <v>9068.65</v>
      </c>
      <c r="AG145" s="43">
        <f aca="true" t="shared" si="91" ref="AG145:AG157">AE145-AF145</f>
        <v>217647.51999999993</v>
      </c>
      <c r="AH145" s="75">
        <f aca="true" t="shared" si="92" ref="AH145:AH157">AF145</f>
        <v>9068.65</v>
      </c>
      <c r="AI145" s="43">
        <f t="shared" si="88"/>
        <v>208578.86999999994</v>
      </c>
      <c r="AJ145" s="75">
        <f t="shared" si="90"/>
        <v>9068.65</v>
      </c>
      <c r="AK145" s="43">
        <f t="shared" si="89"/>
        <v>199510.21999999994</v>
      </c>
      <c r="AN145">
        <v>1</v>
      </c>
    </row>
    <row r="146" spans="1:40" ht="33" customHeight="1">
      <c r="A146" s="139" t="s">
        <v>92</v>
      </c>
      <c r="B146" s="139"/>
      <c r="C146" s="49">
        <v>1624494.73</v>
      </c>
      <c r="D146" s="49">
        <v>955585</v>
      </c>
      <c r="E146" s="49">
        <v>668909.73</v>
      </c>
      <c r="F146" s="50"/>
      <c r="G146" s="49">
        <v>19111.7</v>
      </c>
      <c r="H146" s="51"/>
      <c r="I146" s="52"/>
      <c r="J146" s="50"/>
      <c r="K146" s="49">
        <v>1624494.73</v>
      </c>
      <c r="L146" s="49">
        <v>974696.7</v>
      </c>
      <c r="M146" s="65">
        <v>649798.03</v>
      </c>
      <c r="N146" s="42">
        <f t="shared" si="83"/>
        <v>19111.7</v>
      </c>
      <c r="O146" s="64">
        <f t="shared" si="84"/>
        <v>630686.3300000001</v>
      </c>
      <c r="P146" s="42">
        <f t="shared" si="85"/>
        <v>19111.7</v>
      </c>
      <c r="Q146" s="41">
        <f t="shared" si="86"/>
        <v>611574.6300000001</v>
      </c>
      <c r="R146" s="75">
        <f t="shared" si="57"/>
        <v>19111.7</v>
      </c>
      <c r="S146" s="43">
        <f t="shared" si="58"/>
        <v>592462.9300000002</v>
      </c>
      <c r="T146" s="75">
        <f t="shared" si="59"/>
        <v>19111.7</v>
      </c>
      <c r="U146" s="43">
        <f t="shared" si="60"/>
        <v>573351.2300000002</v>
      </c>
      <c r="V146" s="75">
        <f t="shared" si="61"/>
        <v>19111.7</v>
      </c>
      <c r="W146" s="43">
        <f t="shared" si="62"/>
        <v>554239.5300000003</v>
      </c>
      <c r="X146" s="75">
        <f t="shared" si="63"/>
        <v>19111.7</v>
      </c>
      <c r="Y146" s="43">
        <f t="shared" si="64"/>
        <v>535127.8300000003</v>
      </c>
      <c r="Z146" s="75">
        <f t="shared" si="65"/>
        <v>19111.7</v>
      </c>
      <c r="AA146" s="43">
        <f t="shared" si="66"/>
        <v>516016.1300000003</v>
      </c>
      <c r="AB146" s="75">
        <f t="shared" si="67"/>
        <v>19111.7</v>
      </c>
      <c r="AC146" s="43">
        <f t="shared" si="68"/>
        <v>496904.4300000003</v>
      </c>
      <c r="AD146" s="75">
        <f t="shared" si="69"/>
        <v>19111.7</v>
      </c>
      <c r="AE146" s="43">
        <f t="shared" si="70"/>
        <v>477792.7300000003</v>
      </c>
      <c r="AF146" s="75">
        <f t="shared" si="87"/>
        <v>19111.7</v>
      </c>
      <c r="AG146" s="43">
        <f t="shared" si="91"/>
        <v>458681.03000000026</v>
      </c>
      <c r="AH146" s="75">
        <f t="shared" si="92"/>
        <v>19111.7</v>
      </c>
      <c r="AI146" s="43">
        <f t="shared" si="88"/>
        <v>439569.33000000025</v>
      </c>
      <c r="AJ146" s="75">
        <f t="shared" si="90"/>
        <v>19111.7</v>
      </c>
      <c r="AK146" s="43">
        <f t="shared" si="89"/>
        <v>420457.63000000024</v>
      </c>
      <c r="AN146">
        <v>1</v>
      </c>
    </row>
    <row r="147" spans="1:40" ht="41.25" customHeight="1">
      <c r="A147" s="139" t="s">
        <v>97</v>
      </c>
      <c r="B147" s="139"/>
      <c r="C147" s="49">
        <v>2049425.94</v>
      </c>
      <c r="D147" s="49">
        <v>1205544.5</v>
      </c>
      <c r="E147" s="49">
        <v>843881.44</v>
      </c>
      <c r="F147" s="50"/>
      <c r="G147" s="49">
        <v>24110.89</v>
      </c>
      <c r="H147" s="51"/>
      <c r="I147" s="52"/>
      <c r="J147" s="50"/>
      <c r="K147" s="49">
        <v>2049425.94</v>
      </c>
      <c r="L147" s="49">
        <v>1229655.39</v>
      </c>
      <c r="M147" s="65">
        <v>819770.55</v>
      </c>
      <c r="N147" s="42">
        <f t="shared" si="83"/>
        <v>24110.89</v>
      </c>
      <c r="O147" s="64">
        <f t="shared" si="84"/>
        <v>795659.66</v>
      </c>
      <c r="P147" s="42">
        <f t="shared" si="85"/>
        <v>24110.89</v>
      </c>
      <c r="Q147" s="41">
        <f t="shared" si="86"/>
        <v>771548.77</v>
      </c>
      <c r="R147" s="75">
        <f t="shared" si="57"/>
        <v>24110.89</v>
      </c>
      <c r="S147" s="43">
        <f t="shared" si="58"/>
        <v>747437.88</v>
      </c>
      <c r="T147" s="75">
        <f t="shared" si="59"/>
        <v>24110.89</v>
      </c>
      <c r="U147" s="43">
        <f t="shared" si="60"/>
        <v>723326.99</v>
      </c>
      <c r="V147" s="75">
        <f t="shared" si="61"/>
        <v>24110.89</v>
      </c>
      <c r="W147" s="43">
        <f t="shared" si="62"/>
        <v>699216.1</v>
      </c>
      <c r="X147" s="75">
        <f t="shared" si="63"/>
        <v>24110.89</v>
      </c>
      <c r="Y147" s="43">
        <f t="shared" si="64"/>
        <v>675105.21</v>
      </c>
      <c r="Z147" s="75">
        <f t="shared" si="65"/>
        <v>24110.89</v>
      </c>
      <c r="AA147" s="43">
        <f t="shared" si="66"/>
        <v>650994.32</v>
      </c>
      <c r="AB147" s="75">
        <f t="shared" si="67"/>
        <v>24110.89</v>
      </c>
      <c r="AC147" s="43">
        <f t="shared" si="68"/>
        <v>626883.4299999999</v>
      </c>
      <c r="AD147" s="75">
        <f t="shared" si="69"/>
        <v>24110.89</v>
      </c>
      <c r="AE147" s="43">
        <f t="shared" si="70"/>
        <v>602772.5399999999</v>
      </c>
      <c r="AF147" s="75">
        <f t="shared" si="87"/>
        <v>24110.89</v>
      </c>
      <c r="AG147" s="43">
        <f t="shared" si="91"/>
        <v>578661.6499999999</v>
      </c>
      <c r="AH147" s="75">
        <f t="shared" si="92"/>
        <v>24110.89</v>
      </c>
      <c r="AI147" s="43">
        <f t="shared" si="88"/>
        <v>554550.7599999999</v>
      </c>
      <c r="AJ147" s="75">
        <f t="shared" si="90"/>
        <v>24110.89</v>
      </c>
      <c r="AK147" s="43">
        <f t="shared" si="89"/>
        <v>530439.8699999999</v>
      </c>
      <c r="AN147">
        <v>1</v>
      </c>
    </row>
    <row r="148" spans="1:40" ht="24" customHeight="1">
      <c r="A148" s="139" t="s">
        <v>101</v>
      </c>
      <c r="B148" s="139"/>
      <c r="C148" s="49">
        <v>2364030.41</v>
      </c>
      <c r="D148" s="49">
        <v>1390606</v>
      </c>
      <c r="E148" s="49">
        <v>973424.41</v>
      </c>
      <c r="F148" s="50"/>
      <c r="G148" s="49">
        <v>27812.12</v>
      </c>
      <c r="H148" s="51"/>
      <c r="I148" s="52"/>
      <c r="J148" s="50"/>
      <c r="K148" s="49">
        <v>2364030.41</v>
      </c>
      <c r="L148" s="49">
        <v>1418418.12</v>
      </c>
      <c r="M148" s="65">
        <v>945612.29</v>
      </c>
      <c r="N148" s="42">
        <f t="shared" si="83"/>
        <v>27812.12</v>
      </c>
      <c r="O148" s="64">
        <f t="shared" si="84"/>
        <v>917800.17</v>
      </c>
      <c r="P148" s="42">
        <f t="shared" si="85"/>
        <v>27812.12</v>
      </c>
      <c r="Q148" s="41">
        <f t="shared" si="86"/>
        <v>889988.05</v>
      </c>
      <c r="R148" s="75">
        <f t="shared" si="57"/>
        <v>27812.12</v>
      </c>
      <c r="S148" s="43">
        <f t="shared" si="58"/>
        <v>862175.93</v>
      </c>
      <c r="T148" s="75">
        <f t="shared" si="59"/>
        <v>27812.12</v>
      </c>
      <c r="U148" s="43">
        <f t="shared" si="60"/>
        <v>834363.81</v>
      </c>
      <c r="V148" s="75">
        <f t="shared" si="61"/>
        <v>27812.12</v>
      </c>
      <c r="W148" s="43">
        <f t="shared" si="62"/>
        <v>806551.6900000001</v>
      </c>
      <c r="X148" s="75">
        <f t="shared" si="63"/>
        <v>27812.12</v>
      </c>
      <c r="Y148" s="43">
        <f t="shared" si="64"/>
        <v>778739.5700000001</v>
      </c>
      <c r="Z148" s="75">
        <f t="shared" si="65"/>
        <v>27812.12</v>
      </c>
      <c r="AA148" s="43">
        <f t="shared" si="66"/>
        <v>750927.4500000001</v>
      </c>
      <c r="AB148" s="75">
        <f t="shared" si="67"/>
        <v>27812.12</v>
      </c>
      <c r="AC148" s="43">
        <f t="shared" si="68"/>
        <v>723115.3300000001</v>
      </c>
      <c r="AD148" s="75">
        <f t="shared" si="69"/>
        <v>27812.12</v>
      </c>
      <c r="AE148" s="43">
        <f t="shared" si="70"/>
        <v>695303.2100000001</v>
      </c>
      <c r="AF148" s="75">
        <f t="shared" si="87"/>
        <v>27812.12</v>
      </c>
      <c r="AG148" s="43">
        <f t="shared" si="91"/>
        <v>667491.0900000001</v>
      </c>
      <c r="AH148" s="75">
        <f t="shared" si="92"/>
        <v>27812.12</v>
      </c>
      <c r="AI148" s="43">
        <f t="shared" si="88"/>
        <v>639678.9700000001</v>
      </c>
      <c r="AJ148" s="75">
        <f t="shared" si="90"/>
        <v>27812.12</v>
      </c>
      <c r="AK148" s="43">
        <f t="shared" si="89"/>
        <v>611866.8500000001</v>
      </c>
      <c r="AN148">
        <v>1</v>
      </c>
    </row>
    <row r="149" spans="1:40" ht="28.5" customHeight="1">
      <c r="A149" s="139" t="s">
        <v>109</v>
      </c>
      <c r="B149" s="139"/>
      <c r="C149" s="49">
        <v>2364030.41</v>
      </c>
      <c r="D149" s="49">
        <v>1390606</v>
      </c>
      <c r="E149" s="49">
        <v>973424.41</v>
      </c>
      <c r="F149" s="50"/>
      <c r="G149" s="49">
        <v>27812.12</v>
      </c>
      <c r="H149" s="51"/>
      <c r="I149" s="52"/>
      <c r="J149" s="50"/>
      <c r="K149" s="49">
        <v>2364030.41</v>
      </c>
      <c r="L149" s="49">
        <v>1418418.12</v>
      </c>
      <c r="M149" s="65">
        <v>945612.29</v>
      </c>
      <c r="N149" s="42">
        <f t="shared" si="83"/>
        <v>27812.12</v>
      </c>
      <c r="O149" s="64">
        <f t="shared" si="84"/>
        <v>917800.17</v>
      </c>
      <c r="P149" s="42">
        <f t="shared" si="85"/>
        <v>27812.12</v>
      </c>
      <c r="Q149" s="41">
        <f t="shared" si="86"/>
        <v>889988.05</v>
      </c>
      <c r="R149" s="75">
        <f t="shared" si="57"/>
        <v>27812.12</v>
      </c>
      <c r="S149" s="43">
        <f t="shared" si="58"/>
        <v>862175.93</v>
      </c>
      <c r="T149" s="75">
        <f t="shared" si="59"/>
        <v>27812.12</v>
      </c>
      <c r="U149" s="43">
        <f t="shared" si="60"/>
        <v>834363.81</v>
      </c>
      <c r="V149" s="75">
        <f t="shared" si="61"/>
        <v>27812.12</v>
      </c>
      <c r="W149" s="43">
        <f t="shared" si="62"/>
        <v>806551.6900000001</v>
      </c>
      <c r="X149" s="75">
        <f t="shared" si="63"/>
        <v>27812.12</v>
      </c>
      <c r="Y149" s="43">
        <f t="shared" si="64"/>
        <v>778739.5700000001</v>
      </c>
      <c r="Z149" s="75">
        <f t="shared" si="65"/>
        <v>27812.12</v>
      </c>
      <c r="AA149" s="43">
        <f t="shared" si="66"/>
        <v>750927.4500000001</v>
      </c>
      <c r="AB149" s="75">
        <f t="shared" si="67"/>
        <v>27812.12</v>
      </c>
      <c r="AC149" s="43">
        <f t="shared" si="68"/>
        <v>723115.3300000001</v>
      </c>
      <c r="AD149" s="75">
        <f t="shared" si="69"/>
        <v>27812.12</v>
      </c>
      <c r="AE149" s="43">
        <f t="shared" si="70"/>
        <v>695303.2100000001</v>
      </c>
      <c r="AF149" s="75">
        <f t="shared" si="87"/>
        <v>27812.12</v>
      </c>
      <c r="AG149" s="43">
        <f t="shared" si="91"/>
        <v>667491.0900000001</v>
      </c>
      <c r="AH149" s="75">
        <f t="shared" si="92"/>
        <v>27812.12</v>
      </c>
      <c r="AI149" s="43">
        <f t="shared" si="88"/>
        <v>639678.9700000001</v>
      </c>
      <c r="AJ149" s="75">
        <f t="shared" si="90"/>
        <v>27812.12</v>
      </c>
      <c r="AK149" s="43">
        <f t="shared" si="89"/>
        <v>611866.8500000001</v>
      </c>
      <c r="AN149">
        <v>1</v>
      </c>
    </row>
    <row r="150" spans="1:40" ht="57" customHeight="1">
      <c r="A150" s="139" t="s">
        <v>116</v>
      </c>
      <c r="B150" s="139"/>
      <c r="C150" s="49">
        <v>417794.01</v>
      </c>
      <c r="D150" s="49">
        <v>86679.5</v>
      </c>
      <c r="E150" s="49">
        <v>331114.51</v>
      </c>
      <c r="F150" s="50"/>
      <c r="G150" s="49">
        <v>1733.59</v>
      </c>
      <c r="H150" s="51"/>
      <c r="I150" s="52"/>
      <c r="J150" s="50"/>
      <c r="K150" s="49">
        <v>417794.01</v>
      </c>
      <c r="L150" s="49">
        <v>88413.09</v>
      </c>
      <c r="M150" s="65">
        <v>329380.92</v>
      </c>
      <c r="N150" s="42">
        <f t="shared" si="83"/>
        <v>1733.59</v>
      </c>
      <c r="O150" s="64">
        <f t="shared" si="84"/>
        <v>327647.32999999996</v>
      </c>
      <c r="P150" s="42">
        <f t="shared" si="85"/>
        <v>1733.59</v>
      </c>
      <c r="Q150" s="41">
        <f t="shared" si="86"/>
        <v>325913.73999999993</v>
      </c>
      <c r="R150" s="75">
        <f t="shared" si="57"/>
        <v>1733.59</v>
      </c>
      <c r="S150" s="43">
        <f t="shared" si="58"/>
        <v>324180.1499999999</v>
      </c>
      <c r="T150" s="75">
        <f t="shared" si="59"/>
        <v>1733.59</v>
      </c>
      <c r="U150" s="43">
        <f t="shared" si="60"/>
        <v>322446.5599999999</v>
      </c>
      <c r="V150" s="75">
        <f t="shared" si="61"/>
        <v>1733.59</v>
      </c>
      <c r="W150" s="43">
        <f t="shared" si="62"/>
        <v>320712.96999999986</v>
      </c>
      <c r="X150" s="75">
        <f t="shared" si="63"/>
        <v>1733.59</v>
      </c>
      <c r="Y150" s="43">
        <f t="shared" si="64"/>
        <v>318979.37999999983</v>
      </c>
      <c r="Z150" s="75">
        <f t="shared" si="65"/>
        <v>1733.59</v>
      </c>
      <c r="AA150" s="43">
        <f t="shared" si="66"/>
        <v>317245.7899999998</v>
      </c>
      <c r="AB150" s="75">
        <f t="shared" si="67"/>
        <v>1733.59</v>
      </c>
      <c r="AC150" s="43">
        <f t="shared" si="68"/>
        <v>315512.1999999998</v>
      </c>
      <c r="AD150" s="75">
        <f t="shared" si="69"/>
        <v>1733.59</v>
      </c>
      <c r="AE150" s="43">
        <f t="shared" si="70"/>
        <v>313778.60999999975</v>
      </c>
      <c r="AF150" s="75">
        <f t="shared" si="87"/>
        <v>1733.59</v>
      </c>
      <c r="AG150" s="43">
        <f t="shared" si="91"/>
        <v>312045.0199999997</v>
      </c>
      <c r="AH150" s="75">
        <f t="shared" si="92"/>
        <v>1733.59</v>
      </c>
      <c r="AI150" s="43">
        <f t="shared" si="88"/>
        <v>310311.4299999997</v>
      </c>
      <c r="AJ150" s="75">
        <f t="shared" si="90"/>
        <v>1733.59</v>
      </c>
      <c r="AK150" s="43">
        <f t="shared" si="89"/>
        <v>308577.8399999997</v>
      </c>
      <c r="AN150">
        <v>1</v>
      </c>
    </row>
    <row r="151" spans="1:40" ht="21" customHeight="1">
      <c r="A151" s="139" t="s">
        <v>57</v>
      </c>
      <c r="B151" s="139"/>
      <c r="C151" s="49">
        <v>769679.67</v>
      </c>
      <c r="D151" s="49">
        <v>630885</v>
      </c>
      <c r="E151" s="49">
        <v>138794.67</v>
      </c>
      <c r="F151" s="50"/>
      <c r="G151" s="49">
        <v>12617.7</v>
      </c>
      <c r="H151" s="51"/>
      <c r="I151" s="52"/>
      <c r="J151" s="50"/>
      <c r="K151" s="49">
        <v>769679.67</v>
      </c>
      <c r="L151" s="49">
        <v>643502.7</v>
      </c>
      <c r="M151" s="65">
        <v>126176.97</v>
      </c>
      <c r="N151" s="42">
        <f t="shared" si="83"/>
        <v>12617.7</v>
      </c>
      <c r="O151" s="64">
        <f t="shared" si="84"/>
        <v>113559.27</v>
      </c>
      <c r="P151" s="42">
        <f t="shared" si="85"/>
        <v>12617.7</v>
      </c>
      <c r="Q151" s="41">
        <f t="shared" si="86"/>
        <v>100941.57</v>
      </c>
      <c r="R151" s="75">
        <f t="shared" si="57"/>
        <v>12617.7</v>
      </c>
      <c r="S151" s="43">
        <f t="shared" si="58"/>
        <v>88323.87000000001</v>
      </c>
      <c r="T151" s="75">
        <f t="shared" si="59"/>
        <v>12617.7</v>
      </c>
      <c r="U151" s="43">
        <f t="shared" si="60"/>
        <v>75706.17000000001</v>
      </c>
      <c r="V151" s="75">
        <f t="shared" si="61"/>
        <v>12617.7</v>
      </c>
      <c r="W151" s="43">
        <f t="shared" si="62"/>
        <v>63088.470000000016</v>
      </c>
      <c r="X151" s="75">
        <f t="shared" si="63"/>
        <v>12617.7</v>
      </c>
      <c r="Y151" s="43">
        <f t="shared" si="64"/>
        <v>50470.77000000002</v>
      </c>
      <c r="Z151" s="75">
        <f t="shared" si="65"/>
        <v>12617.7</v>
      </c>
      <c r="AA151" s="43">
        <f t="shared" si="66"/>
        <v>37853.07000000002</v>
      </c>
      <c r="AB151" s="75">
        <f t="shared" si="67"/>
        <v>12617.7</v>
      </c>
      <c r="AC151" s="43">
        <f t="shared" si="68"/>
        <v>25235.37000000002</v>
      </c>
      <c r="AD151" s="75">
        <f t="shared" si="69"/>
        <v>12617.7</v>
      </c>
      <c r="AE151" s="43">
        <f t="shared" si="70"/>
        <v>12617.67000000002</v>
      </c>
      <c r="AF151" s="75">
        <f>AE151</f>
        <v>12617.67000000002</v>
      </c>
      <c r="AG151" s="43">
        <f t="shared" si="91"/>
        <v>0</v>
      </c>
      <c r="AH151" s="75">
        <f>AG151</f>
        <v>0</v>
      </c>
      <c r="AI151" s="43">
        <f t="shared" si="88"/>
        <v>0</v>
      </c>
      <c r="AJ151" s="75">
        <f t="shared" si="90"/>
        <v>0</v>
      </c>
      <c r="AK151" s="43">
        <f t="shared" si="89"/>
        <v>0</v>
      </c>
      <c r="AN151">
        <v>1</v>
      </c>
    </row>
    <row r="152" spans="1:40" ht="28.5" customHeight="1">
      <c r="A152" s="145" t="s">
        <v>62</v>
      </c>
      <c r="B152" s="145"/>
      <c r="C152" s="49">
        <v>4289714.04</v>
      </c>
      <c r="D152" s="49">
        <v>3480569.45</v>
      </c>
      <c r="E152" s="49">
        <v>809144.59</v>
      </c>
      <c r="F152" s="50"/>
      <c r="G152" s="49">
        <v>73558.6</v>
      </c>
      <c r="H152" s="51"/>
      <c r="I152" s="52"/>
      <c r="J152" s="50"/>
      <c r="K152" s="49">
        <v>4289714.04</v>
      </c>
      <c r="L152" s="49">
        <v>3554128.05</v>
      </c>
      <c r="M152" s="65">
        <v>735585.99</v>
      </c>
      <c r="N152" s="42">
        <f t="shared" si="83"/>
        <v>73558.6</v>
      </c>
      <c r="O152" s="64">
        <f t="shared" si="84"/>
        <v>662027.39</v>
      </c>
      <c r="P152" s="42">
        <f t="shared" si="85"/>
        <v>73558.6</v>
      </c>
      <c r="Q152" s="41">
        <f t="shared" si="86"/>
        <v>588468.79</v>
      </c>
      <c r="R152" s="75">
        <f t="shared" si="57"/>
        <v>73558.6</v>
      </c>
      <c r="S152" s="43">
        <f t="shared" si="58"/>
        <v>514910.19000000006</v>
      </c>
      <c r="T152" s="75">
        <f t="shared" si="59"/>
        <v>73558.6</v>
      </c>
      <c r="U152" s="43">
        <f t="shared" si="60"/>
        <v>441351.5900000001</v>
      </c>
      <c r="V152" s="75">
        <f t="shared" si="61"/>
        <v>73558.6</v>
      </c>
      <c r="W152" s="43">
        <f t="shared" si="62"/>
        <v>367792.9900000001</v>
      </c>
      <c r="X152" s="75">
        <f t="shared" si="63"/>
        <v>73558.6</v>
      </c>
      <c r="Y152" s="43">
        <f t="shared" si="64"/>
        <v>294234.39000000013</v>
      </c>
      <c r="Z152" s="75">
        <f t="shared" si="65"/>
        <v>73558.6</v>
      </c>
      <c r="AA152" s="43">
        <f t="shared" si="66"/>
        <v>220675.79000000012</v>
      </c>
      <c r="AB152" s="75">
        <f t="shared" si="67"/>
        <v>73558.6</v>
      </c>
      <c r="AC152" s="43">
        <f t="shared" si="68"/>
        <v>147117.19000000012</v>
      </c>
      <c r="AD152" s="75">
        <f t="shared" si="69"/>
        <v>73558.6</v>
      </c>
      <c r="AE152" s="43">
        <f t="shared" si="70"/>
        <v>73558.59000000011</v>
      </c>
      <c r="AF152" s="75">
        <f>AE152</f>
        <v>73558.59000000011</v>
      </c>
      <c r="AG152" s="43">
        <f t="shared" si="91"/>
        <v>0</v>
      </c>
      <c r="AH152" s="75">
        <f>AG152</f>
        <v>0</v>
      </c>
      <c r="AI152" s="43">
        <f t="shared" si="88"/>
        <v>0</v>
      </c>
      <c r="AJ152" s="75">
        <f t="shared" si="90"/>
        <v>0</v>
      </c>
      <c r="AK152" s="43">
        <f t="shared" si="89"/>
        <v>0</v>
      </c>
      <c r="AN152">
        <v>1</v>
      </c>
    </row>
    <row r="153" spans="1:40" ht="30" customHeight="1">
      <c r="A153" s="139" t="s">
        <v>67</v>
      </c>
      <c r="B153" s="139"/>
      <c r="C153" s="49">
        <v>2111668.63</v>
      </c>
      <c r="D153" s="49">
        <v>1730876</v>
      </c>
      <c r="E153" s="49">
        <v>380792.63</v>
      </c>
      <c r="F153" s="50"/>
      <c r="G153" s="49">
        <v>34617.52</v>
      </c>
      <c r="H153" s="51"/>
      <c r="I153" s="52"/>
      <c r="J153" s="50"/>
      <c r="K153" s="49">
        <v>2111668.63</v>
      </c>
      <c r="L153" s="49">
        <v>1765493.52</v>
      </c>
      <c r="M153" s="65">
        <v>346175.11</v>
      </c>
      <c r="N153" s="42">
        <f t="shared" si="83"/>
        <v>34617.52</v>
      </c>
      <c r="O153" s="64">
        <f t="shared" si="84"/>
        <v>311557.58999999997</v>
      </c>
      <c r="P153" s="42">
        <f t="shared" si="85"/>
        <v>34617.52</v>
      </c>
      <c r="Q153" s="41">
        <f t="shared" si="86"/>
        <v>276940.06999999995</v>
      </c>
      <c r="R153" s="75">
        <f t="shared" si="57"/>
        <v>34617.52</v>
      </c>
      <c r="S153" s="43">
        <f t="shared" si="58"/>
        <v>242322.54999999996</v>
      </c>
      <c r="T153" s="75">
        <f t="shared" si="59"/>
        <v>34617.52</v>
      </c>
      <c r="U153" s="43">
        <f t="shared" si="60"/>
        <v>207705.02999999997</v>
      </c>
      <c r="V153" s="75">
        <f t="shared" si="61"/>
        <v>34617.52</v>
      </c>
      <c r="W153" s="43">
        <f t="shared" si="62"/>
        <v>173087.50999999998</v>
      </c>
      <c r="X153" s="75">
        <f t="shared" si="63"/>
        <v>34617.52</v>
      </c>
      <c r="Y153" s="43">
        <f t="shared" si="64"/>
        <v>138469.99</v>
      </c>
      <c r="Z153" s="75">
        <f t="shared" si="65"/>
        <v>34617.52</v>
      </c>
      <c r="AA153" s="43">
        <f t="shared" si="66"/>
        <v>103852.47</v>
      </c>
      <c r="AB153" s="75">
        <f t="shared" si="67"/>
        <v>34617.52</v>
      </c>
      <c r="AC153" s="43">
        <f t="shared" si="68"/>
        <v>69234.95000000001</v>
      </c>
      <c r="AD153" s="75">
        <f t="shared" si="69"/>
        <v>34617.52</v>
      </c>
      <c r="AE153" s="43">
        <f t="shared" si="70"/>
        <v>34617.430000000015</v>
      </c>
      <c r="AF153" s="75">
        <f>AE153</f>
        <v>34617.430000000015</v>
      </c>
      <c r="AG153" s="43">
        <f t="shared" si="91"/>
        <v>0</v>
      </c>
      <c r="AH153" s="75">
        <f>AG153</f>
        <v>0</v>
      </c>
      <c r="AI153" s="43">
        <f t="shared" si="88"/>
        <v>0</v>
      </c>
      <c r="AJ153" s="75">
        <f t="shared" si="90"/>
        <v>0</v>
      </c>
      <c r="AK153" s="43">
        <f t="shared" si="89"/>
        <v>0</v>
      </c>
      <c r="AN153">
        <v>1</v>
      </c>
    </row>
    <row r="154" spans="1:40" ht="34.5" customHeight="1">
      <c r="A154" s="139" t="s">
        <v>58</v>
      </c>
      <c r="B154" s="139"/>
      <c r="C154" s="49">
        <v>2111668.63</v>
      </c>
      <c r="D154" s="49">
        <v>1730876</v>
      </c>
      <c r="E154" s="49">
        <v>380792.63</v>
      </c>
      <c r="F154" s="50"/>
      <c r="G154" s="49">
        <v>34617.52</v>
      </c>
      <c r="H154" s="51"/>
      <c r="I154" s="52"/>
      <c r="J154" s="50"/>
      <c r="K154" s="49">
        <v>2111668.63</v>
      </c>
      <c r="L154" s="49">
        <v>1765493.52</v>
      </c>
      <c r="M154" s="65">
        <v>346175.11</v>
      </c>
      <c r="N154" s="42">
        <f t="shared" si="83"/>
        <v>34617.52</v>
      </c>
      <c r="O154" s="64">
        <f t="shared" si="84"/>
        <v>311557.58999999997</v>
      </c>
      <c r="P154" s="42">
        <f t="shared" si="85"/>
        <v>34617.52</v>
      </c>
      <c r="Q154" s="41">
        <f t="shared" si="86"/>
        <v>276940.06999999995</v>
      </c>
      <c r="R154" s="75">
        <f t="shared" si="57"/>
        <v>34617.52</v>
      </c>
      <c r="S154" s="43">
        <f t="shared" si="58"/>
        <v>242322.54999999996</v>
      </c>
      <c r="T154" s="75">
        <f t="shared" si="59"/>
        <v>34617.52</v>
      </c>
      <c r="U154" s="43">
        <f t="shared" si="60"/>
        <v>207705.02999999997</v>
      </c>
      <c r="V154" s="75">
        <f t="shared" si="61"/>
        <v>34617.52</v>
      </c>
      <c r="W154" s="43">
        <f t="shared" si="62"/>
        <v>173087.50999999998</v>
      </c>
      <c r="X154" s="75">
        <f t="shared" si="63"/>
        <v>34617.52</v>
      </c>
      <c r="Y154" s="43">
        <f t="shared" si="64"/>
        <v>138469.99</v>
      </c>
      <c r="Z154" s="75">
        <f t="shared" si="65"/>
        <v>34617.52</v>
      </c>
      <c r="AA154" s="43">
        <f t="shared" si="66"/>
        <v>103852.47</v>
      </c>
      <c r="AB154" s="75">
        <f t="shared" si="67"/>
        <v>34617.52</v>
      </c>
      <c r="AC154" s="43">
        <f t="shared" si="68"/>
        <v>69234.95000000001</v>
      </c>
      <c r="AD154" s="75">
        <f t="shared" si="69"/>
        <v>34617.52</v>
      </c>
      <c r="AE154" s="43">
        <f t="shared" si="70"/>
        <v>34617.430000000015</v>
      </c>
      <c r="AF154" s="75">
        <f>AE154</f>
        <v>34617.430000000015</v>
      </c>
      <c r="AG154" s="43">
        <f t="shared" si="91"/>
        <v>0</v>
      </c>
      <c r="AH154" s="75">
        <f>AG154</f>
        <v>0</v>
      </c>
      <c r="AI154" s="43">
        <f t="shared" si="88"/>
        <v>0</v>
      </c>
      <c r="AJ154" s="75">
        <f t="shared" si="90"/>
        <v>0</v>
      </c>
      <c r="AK154" s="43">
        <f t="shared" si="89"/>
        <v>0</v>
      </c>
      <c r="AN154">
        <v>1</v>
      </c>
    </row>
    <row r="155" spans="1:40" ht="32.25" customHeight="1">
      <c r="A155" s="139" t="s">
        <v>63</v>
      </c>
      <c r="B155" s="139"/>
      <c r="C155" s="49">
        <v>2013556.22</v>
      </c>
      <c r="D155" s="49">
        <v>1650456</v>
      </c>
      <c r="E155" s="49">
        <v>363100.22</v>
      </c>
      <c r="F155" s="50"/>
      <c r="G155" s="49">
        <v>33009.12</v>
      </c>
      <c r="H155" s="51"/>
      <c r="I155" s="52"/>
      <c r="J155" s="50"/>
      <c r="K155" s="49">
        <v>2013556.22</v>
      </c>
      <c r="L155" s="49">
        <v>1683465.12</v>
      </c>
      <c r="M155" s="65">
        <v>330091.1</v>
      </c>
      <c r="N155" s="42">
        <f t="shared" si="83"/>
        <v>33009.12</v>
      </c>
      <c r="O155" s="64">
        <f t="shared" si="84"/>
        <v>297081.98</v>
      </c>
      <c r="P155" s="42">
        <f t="shared" si="85"/>
        <v>33009.12</v>
      </c>
      <c r="Q155" s="41">
        <f t="shared" si="86"/>
        <v>264072.86</v>
      </c>
      <c r="R155" s="75">
        <f t="shared" si="57"/>
        <v>33009.12</v>
      </c>
      <c r="S155" s="43">
        <f t="shared" si="58"/>
        <v>231063.74</v>
      </c>
      <c r="T155" s="75">
        <f t="shared" si="59"/>
        <v>33009.12</v>
      </c>
      <c r="U155" s="43">
        <f t="shared" si="60"/>
        <v>198054.62</v>
      </c>
      <c r="V155" s="75">
        <f t="shared" si="61"/>
        <v>33009.12</v>
      </c>
      <c r="W155" s="43">
        <f t="shared" si="62"/>
        <v>165045.5</v>
      </c>
      <c r="X155" s="75">
        <f t="shared" si="63"/>
        <v>33009.12</v>
      </c>
      <c r="Y155" s="43">
        <f t="shared" si="64"/>
        <v>132036.38</v>
      </c>
      <c r="Z155" s="75">
        <f t="shared" si="65"/>
        <v>33009.12</v>
      </c>
      <c r="AA155" s="43">
        <f t="shared" si="66"/>
        <v>99027.26000000001</v>
      </c>
      <c r="AB155" s="75">
        <f t="shared" si="67"/>
        <v>33009.12</v>
      </c>
      <c r="AC155" s="43">
        <f t="shared" si="68"/>
        <v>66018.14000000001</v>
      </c>
      <c r="AD155" s="75">
        <f t="shared" si="69"/>
        <v>33009.12</v>
      </c>
      <c r="AE155" s="43">
        <f t="shared" si="70"/>
        <v>33009.02000000001</v>
      </c>
      <c r="AF155" s="75">
        <f>AE155</f>
        <v>33009.02000000001</v>
      </c>
      <c r="AG155" s="43">
        <f t="shared" si="91"/>
        <v>0</v>
      </c>
      <c r="AH155" s="75">
        <f>AG155</f>
        <v>0</v>
      </c>
      <c r="AI155" s="43">
        <f t="shared" si="88"/>
        <v>0</v>
      </c>
      <c r="AJ155" s="75">
        <f t="shared" si="90"/>
        <v>0</v>
      </c>
      <c r="AK155" s="43">
        <f t="shared" si="89"/>
        <v>0</v>
      </c>
      <c r="AN155">
        <v>1</v>
      </c>
    </row>
    <row r="156" spans="1:40" ht="24.75" customHeight="1">
      <c r="A156" s="139" t="s">
        <v>68</v>
      </c>
      <c r="B156" s="139"/>
      <c r="C156" s="49">
        <v>57041110.88</v>
      </c>
      <c r="D156" s="49">
        <v>28933654.1</v>
      </c>
      <c r="E156" s="49">
        <v>28107456.78</v>
      </c>
      <c r="F156" s="50"/>
      <c r="G156" s="49">
        <v>803070.19</v>
      </c>
      <c r="H156" s="51"/>
      <c r="I156" s="52"/>
      <c r="J156" s="50"/>
      <c r="K156" s="49">
        <v>57041110.88</v>
      </c>
      <c r="L156" s="49">
        <v>29736724.29</v>
      </c>
      <c r="M156" s="65">
        <v>27304386.59</v>
      </c>
      <c r="N156" s="42">
        <f t="shared" si="83"/>
        <v>803070.19</v>
      </c>
      <c r="O156" s="64">
        <f t="shared" si="84"/>
        <v>26501316.4</v>
      </c>
      <c r="P156" s="42">
        <f t="shared" si="85"/>
        <v>803070.19</v>
      </c>
      <c r="Q156" s="41">
        <f t="shared" si="86"/>
        <v>25698246.209999997</v>
      </c>
      <c r="R156" s="75">
        <f t="shared" si="57"/>
        <v>803070.19</v>
      </c>
      <c r="S156" s="43">
        <f t="shared" si="58"/>
        <v>24895176.019999996</v>
      </c>
      <c r="T156" s="75">
        <f t="shared" si="59"/>
        <v>803070.19</v>
      </c>
      <c r="U156" s="43">
        <f t="shared" si="60"/>
        <v>24092105.829999994</v>
      </c>
      <c r="V156" s="75">
        <f t="shared" si="61"/>
        <v>803070.19</v>
      </c>
      <c r="W156" s="43">
        <f t="shared" si="62"/>
        <v>23289035.639999993</v>
      </c>
      <c r="X156" s="75">
        <f t="shared" si="63"/>
        <v>803070.19</v>
      </c>
      <c r="Y156" s="43">
        <f t="shared" si="64"/>
        <v>22485965.44999999</v>
      </c>
      <c r="Z156" s="75">
        <f t="shared" si="65"/>
        <v>803070.19</v>
      </c>
      <c r="AA156" s="43">
        <f t="shared" si="66"/>
        <v>21682895.25999999</v>
      </c>
      <c r="AB156" s="75">
        <f t="shared" si="67"/>
        <v>803070.19</v>
      </c>
      <c r="AC156" s="43">
        <f t="shared" si="68"/>
        <v>20879825.06999999</v>
      </c>
      <c r="AD156" s="75">
        <f t="shared" si="69"/>
        <v>803070.19</v>
      </c>
      <c r="AE156" s="43">
        <f t="shared" si="70"/>
        <v>20076754.879999988</v>
      </c>
      <c r="AF156" s="75">
        <f t="shared" si="87"/>
        <v>803070.19</v>
      </c>
      <c r="AG156" s="43">
        <f t="shared" si="91"/>
        <v>19273684.689999986</v>
      </c>
      <c r="AH156" s="75">
        <f t="shared" si="92"/>
        <v>803070.19</v>
      </c>
      <c r="AI156" s="43">
        <f t="shared" si="88"/>
        <v>18470614.499999985</v>
      </c>
      <c r="AJ156" s="75">
        <f t="shared" si="90"/>
        <v>803070.19</v>
      </c>
      <c r="AK156" s="43">
        <f t="shared" si="89"/>
        <v>17667544.309999984</v>
      </c>
      <c r="AN156">
        <v>1</v>
      </c>
    </row>
    <row r="157" spans="1:40" ht="27" customHeight="1">
      <c r="A157" s="139" t="s">
        <v>74</v>
      </c>
      <c r="B157" s="139"/>
      <c r="C157" s="49">
        <v>769614.56</v>
      </c>
      <c r="D157" s="49">
        <v>452714.5</v>
      </c>
      <c r="E157" s="49">
        <v>316900.06</v>
      </c>
      <c r="F157" s="50"/>
      <c r="G157" s="49">
        <v>9054.29</v>
      </c>
      <c r="H157" s="51"/>
      <c r="I157" s="52"/>
      <c r="J157" s="50"/>
      <c r="K157" s="49">
        <v>769614.56</v>
      </c>
      <c r="L157" s="49">
        <v>461768.79</v>
      </c>
      <c r="M157" s="65">
        <v>307845.77</v>
      </c>
      <c r="N157" s="42">
        <f t="shared" si="83"/>
        <v>9054.29</v>
      </c>
      <c r="O157" s="64">
        <f t="shared" si="84"/>
        <v>298791.48000000004</v>
      </c>
      <c r="P157" s="42">
        <f t="shared" si="85"/>
        <v>9054.29</v>
      </c>
      <c r="Q157" s="41">
        <f t="shared" si="86"/>
        <v>289737.19000000006</v>
      </c>
      <c r="R157" s="75">
        <f t="shared" si="57"/>
        <v>9054.29</v>
      </c>
      <c r="S157" s="43">
        <f t="shared" si="58"/>
        <v>280682.9000000001</v>
      </c>
      <c r="T157" s="75">
        <f t="shared" si="59"/>
        <v>9054.29</v>
      </c>
      <c r="U157" s="43">
        <f t="shared" si="60"/>
        <v>271628.6100000001</v>
      </c>
      <c r="V157" s="75">
        <f t="shared" si="61"/>
        <v>9054.29</v>
      </c>
      <c r="W157" s="43">
        <f t="shared" si="62"/>
        <v>262574.3200000001</v>
      </c>
      <c r="X157" s="75">
        <f t="shared" si="63"/>
        <v>9054.29</v>
      </c>
      <c r="Y157" s="43">
        <f t="shared" si="64"/>
        <v>253520.03000000012</v>
      </c>
      <c r="Z157" s="75">
        <f t="shared" si="65"/>
        <v>9054.29</v>
      </c>
      <c r="AA157" s="43">
        <f t="shared" si="66"/>
        <v>244465.7400000001</v>
      </c>
      <c r="AB157" s="75">
        <f t="shared" si="67"/>
        <v>9054.29</v>
      </c>
      <c r="AC157" s="43">
        <f t="shared" si="68"/>
        <v>235411.4500000001</v>
      </c>
      <c r="AD157" s="75">
        <f t="shared" si="69"/>
        <v>9054.29</v>
      </c>
      <c r="AE157" s="43">
        <f t="shared" si="70"/>
        <v>226357.1600000001</v>
      </c>
      <c r="AF157" s="75">
        <f t="shared" si="87"/>
        <v>9054.29</v>
      </c>
      <c r="AG157" s="43">
        <f t="shared" si="91"/>
        <v>217302.87000000008</v>
      </c>
      <c r="AH157" s="75">
        <f t="shared" si="92"/>
        <v>9054.29</v>
      </c>
      <c r="AI157" s="43">
        <f t="shared" si="88"/>
        <v>208248.58000000007</v>
      </c>
      <c r="AJ157" s="75">
        <f t="shared" si="90"/>
        <v>9054.29</v>
      </c>
      <c r="AK157" s="43">
        <f t="shared" si="89"/>
        <v>199194.29000000007</v>
      </c>
      <c r="AN157">
        <v>1</v>
      </c>
    </row>
    <row r="158" spans="1:37" ht="25.5" customHeight="1">
      <c r="A158" s="144" t="s">
        <v>365</v>
      </c>
      <c r="B158" s="144"/>
      <c r="C158" s="57">
        <v>75352981.25</v>
      </c>
      <c r="D158" s="57">
        <v>30095842.25</v>
      </c>
      <c r="E158" s="57">
        <v>45257139</v>
      </c>
      <c r="F158" s="58"/>
      <c r="G158" s="57">
        <v>422563.22</v>
      </c>
      <c r="H158" s="59"/>
      <c r="I158" s="60"/>
      <c r="J158" s="58"/>
      <c r="K158" s="57">
        <f>SUM(K159:K252)</f>
        <v>75352981.24999999</v>
      </c>
      <c r="L158" s="57">
        <f>SUM(L159:L252)</f>
        <v>30518405.46999997</v>
      </c>
      <c r="M158" s="57">
        <f>SUM(M159:M252)</f>
        <v>44834575.78000006</v>
      </c>
      <c r="N158" s="66">
        <f>SUM(N159:N252)</f>
        <v>422563.22000000015</v>
      </c>
      <c r="O158" s="66">
        <f>SUM(O159:O252)</f>
        <v>44412012.55999994</v>
      </c>
      <c r="P158" s="66">
        <f aca="true" t="shared" si="93" ref="P158:AK158">SUM(P159:P252)</f>
        <v>422563.22000000015</v>
      </c>
      <c r="Q158" s="66">
        <f t="shared" si="93"/>
        <v>43989449.34000001</v>
      </c>
      <c r="R158" s="66">
        <f t="shared" si="93"/>
        <v>422563.22000000015</v>
      </c>
      <c r="S158" s="66">
        <f t="shared" si="93"/>
        <v>43566886.11999998</v>
      </c>
      <c r="T158" s="66">
        <f t="shared" si="93"/>
        <v>422563.22000000015</v>
      </c>
      <c r="U158" s="66">
        <f t="shared" si="93"/>
        <v>43144322.90000004</v>
      </c>
      <c r="V158" s="66">
        <f t="shared" si="93"/>
        <v>422563.22000000015</v>
      </c>
      <c r="W158" s="66">
        <f t="shared" si="93"/>
        <v>42721759.68</v>
      </c>
      <c r="X158" s="66">
        <f t="shared" si="93"/>
        <v>422563.22000000015</v>
      </c>
      <c r="Y158" s="66">
        <f t="shared" si="93"/>
        <v>42299196.45999994</v>
      </c>
      <c r="Z158" s="66">
        <f t="shared" si="93"/>
        <v>422563.22000000015</v>
      </c>
      <c r="AA158" s="66">
        <f t="shared" si="93"/>
        <v>41876633.23999997</v>
      </c>
      <c r="AB158" s="66">
        <f t="shared" si="93"/>
        <v>422563.22000000015</v>
      </c>
      <c r="AC158" s="66">
        <f t="shared" si="93"/>
        <v>41454070.01999995</v>
      </c>
      <c r="AD158" s="66">
        <f t="shared" si="93"/>
        <v>323204.40000000014</v>
      </c>
      <c r="AE158" s="66">
        <f t="shared" si="93"/>
        <v>41130865.62</v>
      </c>
      <c r="AF158" s="66">
        <f t="shared" si="93"/>
        <v>323204.21000000014</v>
      </c>
      <c r="AG158" s="66">
        <f t="shared" si="93"/>
        <v>40807661.41</v>
      </c>
      <c r="AH158" s="66">
        <f t="shared" si="93"/>
        <v>323204.21000000014</v>
      </c>
      <c r="AI158" s="66">
        <f t="shared" si="93"/>
        <v>40484457.19999998</v>
      </c>
      <c r="AJ158" s="66">
        <f t="shared" si="93"/>
        <v>323204.21000000014</v>
      </c>
      <c r="AK158" s="66">
        <f t="shared" si="93"/>
        <v>40161252.99000002</v>
      </c>
    </row>
    <row r="159" spans="1:40" ht="15">
      <c r="A159" s="139" t="s">
        <v>329</v>
      </c>
      <c r="B159" s="139"/>
      <c r="C159" s="49">
        <v>150925.92</v>
      </c>
      <c r="D159" s="49">
        <v>62886</v>
      </c>
      <c r="E159" s="49">
        <v>88039.92</v>
      </c>
      <c r="F159" s="50"/>
      <c r="G159" s="61">
        <v>838.48</v>
      </c>
      <c r="H159" s="51"/>
      <c r="I159" s="52"/>
      <c r="J159" s="50"/>
      <c r="K159" s="49">
        <v>150925.92</v>
      </c>
      <c r="L159" s="49">
        <v>63724.48</v>
      </c>
      <c r="M159" s="65">
        <v>87201.44</v>
      </c>
      <c r="N159" s="79">
        <f>G159</f>
        <v>838.48</v>
      </c>
      <c r="O159" s="41">
        <f>M159-N159</f>
        <v>86362.96</v>
      </c>
      <c r="P159" s="79">
        <f>N159</f>
        <v>838.48</v>
      </c>
      <c r="Q159" s="43">
        <f t="shared" si="86"/>
        <v>85524.48000000001</v>
      </c>
      <c r="R159" s="75">
        <f t="shared" si="57"/>
        <v>838.48</v>
      </c>
      <c r="S159" s="43">
        <f t="shared" si="58"/>
        <v>84686.00000000001</v>
      </c>
      <c r="T159" s="75">
        <f t="shared" si="59"/>
        <v>838.48</v>
      </c>
      <c r="U159" s="43">
        <f t="shared" si="60"/>
        <v>83847.52000000002</v>
      </c>
      <c r="V159" s="75">
        <f t="shared" si="61"/>
        <v>838.48</v>
      </c>
      <c r="W159" s="43">
        <f t="shared" si="62"/>
        <v>83009.04000000002</v>
      </c>
      <c r="X159" s="75">
        <f t="shared" si="63"/>
        <v>838.48</v>
      </c>
      <c r="Y159" s="43">
        <f t="shared" si="64"/>
        <v>82170.56000000003</v>
      </c>
      <c r="Z159" s="75">
        <f t="shared" si="65"/>
        <v>838.48</v>
      </c>
      <c r="AA159" s="43">
        <f t="shared" si="66"/>
        <v>81332.08000000003</v>
      </c>
      <c r="AB159" s="75">
        <f t="shared" si="67"/>
        <v>838.48</v>
      </c>
      <c r="AC159" s="43">
        <f t="shared" si="68"/>
        <v>80493.60000000003</v>
      </c>
      <c r="AD159" s="75">
        <f t="shared" si="69"/>
        <v>838.48</v>
      </c>
      <c r="AE159" s="43">
        <f t="shared" si="70"/>
        <v>79655.12000000004</v>
      </c>
      <c r="AF159" s="75">
        <f>AD159</f>
        <v>838.48</v>
      </c>
      <c r="AG159" s="43">
        <f>AE159-AF159</f>
        <v>78816.64000000004</v>
      </c>
      <c r="AH159" s="75">
        <f>AF159</f>
        <v>838.48</v>
      </c>
      <c r="AI159" s="43">
        <f>AG159-AH159</f>
        <v>77978.16000000005</v>
      </c>
      <c r="AJ159" s="75">
        <f>AH159</f>
        <v>838.48</v>
      </c>
      <c r="AK159" s="43">
        <f>AI159-AJ159</f>
        <v>77139.68000000005</v>
      </c>
      <c r="AN159">
        <v>1</v>
      </c>
    </row>
    <row r="160" spans="1:40" ht="15">
      <c r="A160" s="139" t="s">
        <v>187</v>
      </c>
      <c r="B160" s="139"/>
      <c r="C160" s="49">
        <v>6964706.73</v>
      </c>
      <c r="D160" s="49">
        <v>2159222.5</v>
      </c>
      <c r="E160" s="49">
        <v>4805484.23</v>
      </c>
      <c r="F160" s="50"/>
      <c r="G160" s="49">
        <v>29124.15</v>
      </c>
      <c r="H160" s="51"/>
      <c r="I160" s="52"/>
      <c r="J160" s="50"/>
      <c r="K160" s="49">
        <v>6964706.73</v>
      </c>
      <c r="L160" s="49">
        <v>2188346.65</v>
      </c>
      <c r="M160" s="65">
        <v>4776360.08</v>
      </c>
      <c r="N160" s="79">
        <f aca="true" t="shared" si="94" ref="N160:N223">G160</f>
        <v>29124.15</v>
      </c>
      <c r="O160" s="41">
        <f aca="true" t="shared" si="95" ref="O160:O223">M160-N160</f>
        <v>4747235.93</v>
      </c>
      <c r="P160" s="79">
        <f aca="true" t="shared" si="96" ref="P160:P223">N160</f>
        <v>29124.15</v>
      </c>
      <c r="Q160" s="43">
        <f t="shared" si="86"/>
        <v>4718111.779999999</v>
      </c>
      <c r="R160" s="75">
        <f t="shared" si="57"/>
        <v>29124.15</v>
      </c>
      <c r="S160" s="43">
        <f t="shared" si="58"/>
        <v>4688987.629999999</v>
      </c>
      <c r="T160" s="75">
        <f t="shared" si="59"/>
        <v>29124.15</v>
      </c>
      <c r="U160" s="43">
        <f t="shared" si="60"/>
        <v>4659863.479999999</v>
      </c>
      <c r="V160" s="75">
        <f t="shared" si="61"/>
        <v>29124.15</v>
      </c>
      <c r="W160" s="43">
        <f t="shared" si="62"/>
        <v>4630739.329999998</v>
      </c>
      <c r="X160" s="75">
        <f t="shared" si="63"/>
        <v>29124.15</v>
      </c>
      <c r="Y160" s="43">
        <f t="shared" si="64"/>
        <v>4601615.179999998</v>
      </c>
      <c r="Z160" s="75">
        <f t="shared" si="65"/>
        <v>29124.15</v>
      </c>
      <c r="AA160" s="43">
        <f t="shared" si="66"/>
        <v>4572491.0299999975</v>
      </c>
      <c r="AB160" s="75">
        <f t="shared" si="67"/>
        <v>29124.15</v>
      </c>
      <c r="AC160" s="43">
        <f t="shared" si="68"/>
        <v>4543366.879999997</v>
      </c>
      <c r="AD160" s="75">
        <f t="shared" si="69"/>
        <v>29124.15</v>
      </c>
      <c r="AE160" s="43">
        <f t="shared" si="70"/>
        <v>4514242.729999997</v>
      </c>
      <c r="AF160" s="75">
        <f aca="true" t="shared" si="97" ref="AF160:AF223">AD160</f>
        <v>29124.15</v>
      </c>
      <c r="AG160" s="43">
        <f aca="true" t="shared" si="98" ref="AG160:AG223">AE160-AF160</f>
        <v>4485118.579999996</v>
      </c>
      <c r="AH160" s="75">
        <f aca="true" t="shared" si="99" ref="AH160:AH223">AF160</f>
        <v>29124.15</v>
      </c>
      <c r="AI160" s="43">
        <f aca="true" t="shared" si="100" ref="AI160:AI223">AG160-AH160</f>
        <v>4455994.429999996</v>
      </c>
      <c r="AJ160" s="75">
        <f aca="true" t="shared" si="101" ref="AJ160:AJ223">AH160</f>
        <v>29124.15</v>
      </c>
      <c r="AK160" s="43">
        <f aca="true" t="shared" si="102" ref="AK160:AK223">AI160-AJ160</f>
        <v>4426870.279999996</v>
      </c>
      <c r="AN160">
        <v>1</v>
      </c>
    </row>
    <row r="161" spans="1:40" ht="15">
      <c r="A161" s="139" t="s">
        <v>194</v>
      </c>
      <c r="B161" s="139"/>
      <c r="C161" s="49">
        <v>6902821.53</v>
      </c>
      <c r="D161" s="49">
        <v>2139883.25</v>
      </c>
      <c r="E161" s="49">
        <v>4762938.28</v>
      </c>
      <c r="F161" s="50"/>
      <c r="G161" s="49">
        <v>28866.29</v>
      </c>
      <c r="H161" s="51"/>
      <c r="I161" s="52"/>
      <c r="J161" s="50"/>
      <c r="K161" s="49">
        <v>6902821.53</v>
      </c>
      <c r="L161" s="49">
        <v>2168749.54</v>
      </c>
      <c r="M161" s="65">
        <v>4734071.99</v>
      </c>
      <c r="N161" s="79">
        <f t="shared" si="94"/>
        <v>28866.29</v>
      </c>
      <c r="O161" s="41">
        <f t="shared" si="95"/>
        <v>4705205.7</v>
      </c>
      <c r="P161" s="79">
        <f t="shared" si="96"/>
        <v>28866.29</v>
      </c>
      <c r="Q161" s="43">
        <f t="shared" si="86"/>
        <v>4676339.41</v>
      </c>
      <c r="R161" s="75">
        <f t="shared" si="57"/>
        <v>28866.29</v>
      </c>
      <c r="S161" s="43">
        <f t="shared" si="58"/>
        <v>4647473.12</v>
      </c>
      <c r="T161" s="75">
        <f t="shared" si="59"/>
        <v>28866.29</v>
      </c>
      <c r="U161" s="43">
        <f t="shared" si="60"/>
        <v>4618606.83</v>
      </c>
      <c r="V161" s="75">
        <f t="shared" si="61"/>
        <v>28866.29</v>
      </c>
      <c r="W161" s="43">
        <f t="shared" si="62"/>
        <v>4589740.54</v>
      </c>
      <c r="X161" s="75">
        <f t="shared" si="63"/>
        <v>28866.29</v>
      </c>
      <c r="Y161" s="43">
        <f t="shared" si="64"/>
        <v>4560874.25</v>
      </c>
      <c r="Z161" s="75">
        <f t="shared" si="65"/>
        <v>28866.29</v>
      </c>
      <c r="AA161" s="43">
        <f t="shared" si="66"/>
        <v>4532007.96</v>
      </c>
      <c r="AB161" s="75">
        <f t="shared" si="67"/>
        <v>28866.29</v>
      </c>
      <c r="AC161" s="43">
        <f t="shared" si="68"/>
        <v>4503141.67</v>
      </c>
      <c r="AD161" s="75">
        <f t="shared" si="69"/>
        <v>28866.29</v>
      </c>
      <c r="AE161" s="43">
        <f t="shared" si="70"/>
        <v>4474275.38</v>
      </c>
      <c r="AF161" s="75">
        <f t="shared" si="97"/>
        <v>28866.29</v>
      </c>
      <c r="AG161" s="43">
        <f t="shared" si="98"/>
        <v>4445409.09</v>
      </c>
      <c r="AH161" s="75">
        <f t="shared" si="99"/>
        <v>28866.29</v>
      </c>
      <c r="AI161" s="43">
        <f t="shared" si="100"/>
        <v>4416542.8</v>
      </c>
      <c r="AJ161" s="75">
        <f t="shared" si="101"/>
        <v>28866.29</v>
      </c>
      <c r="AK161" s="43">
        <f t="shared" si="102"/>
        <v>4387676.51</v>
      </c>
      <c r="AN161">
        <v>1</v>
      </c>
    </row>
    <row r="162" spans="1:40" ht="15">
      <c r="A162" s="139" t="s">
        <v>196</v>
      </c>
      <c r="B162" s="139"/>
      <c r="C162" s="49">
        <v>6910375.61</v>
      </c>
      <c r="D162" s="49">
        <v>2142244</v>
      </c>
      <c r="E162" s="49">
        <v>4768131.61</v>
      </c>
      <c r="F162" s="50"/>
      <c r="G162" s="49">
        <v>28897.77</v>
      </c>
      <c r="H162" s="51"/>
      <c r="I162" s="52"/>
      <c r="J162" s="50"/>
      <c r="K162" s="49">
        <v>6910375.61</v>
      </c>
      <c r="L162" s="49">
        <v>2171141.77</v>
      </c>
      <c r="M162" s="65">
        <v>4739233.84</v>
      </c>
      <c r="N162" s="79">
        <f t="shared" si="94"/>
        <v>28897.77</v>
      </c>
      <c r="O162" s="41">
        <f t="shared" si="95"/>
        <v>4710336.07</v>
      </c>
      <c r="P162" s="79">
        <f t="shared" si="96"/>
        <v>28897.77</v>
      </c>
      <c r="Q162" s="43">
        <f t="shared" si="86"/>
        <v>4681438.300000001</v>
      </c>
      <c r="R162" s="75">
        <f t="shared" si="57"/>
        <v>28897.77</v>
      </c>
      <c r="S162" s="43">
        <f t="shared" si="58"/>
        <v>4652540.530000001</v>
      </c>
      <c r="T162" s="75">
        <f t="shared" si="59"/>
        <v>28897.77</v>
      </c>
      <c r="U162" s="43">
        <f t="shared" si="60"/>
        <v>4623642.760000002</v>
      </c>
      <c r="V162" s="75">
        <f t="shared" si="61"/>
        <v>28897.77</v>
      </c>
      <c r="W162" s="43">
        <f t="shared" si="62"/>
        <v>4594744.990000002</v>
      </c>
      <c r="X162" s="75">
        <f t="shared" si="63"/>
        <v>28897.77</v>
      </c>
      <c r="Y162" s="43">
        <f t="shared" si="64"/>
        <v>4565847.2200000025</v>
      </c>
      <c r="Z162" s="75">
        <f t="shared" si="65"/>
        <v>28897.77</v>
      </c>
      <c r="AA162" s="43">
        <f t="shared" si="66"/>
        <v>4536949.450000003</v>
      </c>
      <c r="AB162" s="75">
        <f t="shared" si="67"/>
        <v>28897.77</v>
      </c>
      <c r="AC162" s="43">
        <f t="shared" si="68"/>
        <v>4508051.680000003</v>
      </c>
      <c r="AD162" s="75">
        <f t="shared" si="69"/>
        <v>28897.77</v>
      </c>
      <c r="AE162" s="43">
        <f t="shared" si="70"/>
        <v>4479153.910000004</v>
      </c>
      <c r="AF162" s="75">
        <f t="shared" si="97"/>
        <v>28897.77</v>
      </c>
      <c r="AG162" s="43">
        <f t="shared" si="98"/>
        <v>4450256.140000004</v>
      </c>
      <c r="AH162" s="75">
        <f t="shared" si="99"/>
        <v>28897.77</v>
      </c>
      <c r="AI162" s="43">
        <f t="shared" si="100"/>
        <v>4421358.370000005</v>
      </c>
      <c r="AJ162" s="75">
        <f t="shared" si="101"/>
        <v>28897.77</v>
      </c>
      <c r="AK162" s="43">
        <f t="shared" si="102"/>
        <v>4392460.600000005</v>
      </c>
      <c r="AN162">
        <v>1</v>
      </c>
    </row>
    <row r="163" spans="1:40" ht="15">
      <c r="A163" s="139" t="s">
        <v>305</v>
      </c>
      <c r="B163" s="139"/>
      <c r="C163" s="49">
        <v>186836.29</v>
      </c>
      <c r="D163" s="49">
        <v>116772.75</v>
      </c>
      <c r="E163" s="49">
        <v>70063.54</v>
      </c>
      <c r="F163" s="50"/>
      <c r="G163" s="49">
        <v>1556.97</v>
      </c>
      <c r="H163" s="51"/>
      <c r="I163" s="52"/>
      <c r="J163" s="50"/>
      <c r="K163" s="49">
        <v>186836.29</v>
      </c>
      <c r="L163" s="49">
        <v>118329.72</v>
      </c>
      <c r="M163" s="65">
        <v>68506.57</v>
      </c>
      <c r="N163" s="79">
        <f t="shared" si="94"/>
        <v>1556.97</v>
      </c>
      <c r="O163" s="41">
        <f t="shared" si="95"/>
        <v>66949.6</v>
      </c>
      <c r="P163" s="79">
        <f t="shared" si="96"/>
        <v>1556.97</v>
      </c>
      <c r="Q163" s="43">
        <f t="shared" si="86"/>
        <v>65392.630000000005</v>
      </c>
      <c r="R163" s="75">
        <f t="shared" si="57"/>
        <v>1556.97</v>
      </c>
      <c r="S163" s="43">
        <f t="shared" si="58"/>
        <v>63835.66</v>
      </c>
      <c r="T163" s="75">
        <f t="shared" si="59"/>
        <v>1556.97</v>
      </c>
      <c r="U163" s="43">
        <f t="shared" si="60"/>
        <v>62278.69</v>
      </c>
      <c r="V163" s="75">
        <f t="shared" si="61"/>
        <v>1556.97</v>
      </c>
      <c r="W163" s="43">
        <f t="shared" si="62"/>
        <v>60721.72</v>
      </c>
      <c r="X163" s="75">
        <f t="shared" si="63"/>
        <v>1556.97</v>
      </c>
      <c r="Y163" s="43">
        <f t="shared" si="64"/>
        <v>59164.75</v>
      </c>
      <c r="Z163" s="75">
        <f t="shared" si="65"/>
        <v>1556.97</v>
      </c>
      <c r="AA163" s="43">
        <f t="shared" si="66"/>
        <v>57607.78</v>
      </c>
      <c r="AB163" s="75">
        <f t="shared" si="67"/>
        <v>1556.97</v>
      </c>
      <c r="AC163" s="43">
        <f t="shared" si="68"/>
        <v>56050.81</v>
      </c>
      <c r="AD163" s="75">
        <f t="shared" si="69"/>
        <v>1556.97</v>
      </c>
      <c r="AE163" s="43">
        <f t="shared" si="70"/>
        <v>54493.84</v>
      </c>
      <c r="AF163" s="75">
        <f t="shared" si="97"/>
        <v>1556.97</v>
      </c>
      <c r="AG163" s="43">
        <f t="shared" si="98"/>
        <v>52936.869999999995</v>
      </c>
      <c r="AH163" s="75">
        <f t="shared" si="99"/>
        <v>1556.97</v>
      </c>
      <c r="AI163" s="43">
        <f t="shared" si="100"/>
        <v>51379.899999999994</v>
      </c>
      <c r="AJ163" s="75">
        <f t="shared" si="101"/>
        <v>1556.97</v>
      </c>
      <c r="AK163" s="43">
        <f t="shared" si="102"/>
        <v>49822.92999999999</v>
      </c>
      <c r="AN163">
        <v>1</v>
      </c>
    </row>
    <row r="164" spans="1:40" ht="15">
      <c r="A164" s="139" t="s">
        <v>312</v>
      </c>
      <c r="B164" s="139"/>
      <c r="C164" s="49">
        <v>186836.29</v>
      </c>
      <c r="D164" s="49">
        <v>116772.75</v>
      </c>
      <c r="E164" s="49">
        <v>70063.54</v>
      </c>
      <c r="F164" s="50"/>
      <c r="G164" s="49">
        <v>1556.97</v>
      </c>
      <c r="H164" s="51"/>
      <c r="I164" s="52"/>
      <c r="J164" s="50"/>
      <c r="K164" s="49">
        <v>186836.29</v>
      </c>
      <c r="L164" s="49">
        <v>118329.72</v>
      </c>
      <c r="M164" s="65">
        <v>68506.57</v>
      </c>
      <c r="N164" s="79">
        <f t="shared" si="94"/>
        <v>1556.97</v>
      </c>
      <c r="O164" s="41">
        <f t="shared" si="95"/>
        <v>66949.6</v>
      </c>
      <c r="P164" s="79">
        <f t="shared" si="96"/>
        <v>1556.97</v>
      </c>
      <c r="Q164" s="43">
        <f t="shared" si="86"/>
        <v>65392.630000000005</v>
      </c>
      <c r="R164" s="75">
        <f t="shared" si="57"/>
        <v>1556.97</v>
      </c>
      <c r="S164" s="43">
        <f t="shared" si="58"/>
        <v>63835.66</v>
      </c>
      <c r="T164" s="75">
        <f t="shared" si="59"/>
        <v>1556.97</v>
      </c>
      <c r="U164" s="43">
        <f t="shared" si="60"/>
        <v>62278.69</v>
      </c>
      <c r="V164" s="75">
        <f t="shared" si="61"/>
        <v>1556.97</v>
      </c>
      <c r="W164" s="43">
        <f t="shared" si="62"/>
        <v>60721.72</v>
      </c>
      <c r="X164" s="75">
        <f t="shared" si="63"/>
        <v>1556.97</v>
      </c>
      <c r="Y164" s="43">
        <f t="shared" si="64"/>
        <v>59164.75</v>
      </c>
      <c r="Z164" s="75">
        <f t="shared" si="65"/>
        <v>1556.97</v>
      </c>
      <c r="AA164" s="43">
        <f t="shared" si="66"/>
        <v>57607.78</v>
      </c>
      <c r="AB164" s="75">
        <f t="shared" si="67"/>
        <v>1556.97</v>
      </c>
      <c r="AC164" s="43">
        <f t="shared" si="68"/>
        <v>56050.81</v>
      </c>
      <c r="AD164" s="75">
        <f t="shared" si="69"/>
        <v>1556.97</v>
      </c>
      <c r="AE164" s="43">
        <f t="shared" si="70"/>
        <v>54493.84</v>
      </c>
      <c r="AF164" s="75">
        <f t="shared" si="97"/>
        <v>1556.97</v>
      </c>
      <c r="AG164" s="43">
        <f t="shared" si="98"/>
        <v>52936.869999999995</v>
      </c>
      <c r="AH164" s="75">
        <f t="shared" si="99"/>
        <v>1556.97</v>
      </c>
      <c r="AI164" s="43">
        <f t="shared" si="100"/>
        <v>51379.899999999994</v>
      </c>
      <c r="AJ164" s="75">
        <f t="shared" si="101"/>
        <v>1556.97</v>
      </c>
      <c r="AK164" s="43">
        <f t="shared" si="102"/>
        <v>49822.92999999999</v>
      </c>
      <c r="AN164">
        <v>1</v>
      </c>
    </row>
    <row r="165" spans="1:40" ht="15">
      <c r="A165" s="139" t="s">
        <v>317</v>
      </c>
      <c r="B165" s="139"/>
      <c r="C165" s="49">
        <v>186836.29</v>
      </c>
      <c r="D165" s="49">
        <v>116772.75</v>
      </c>
      <c r="E165" s="49">
        <v>70063.54</v>
      </c>
      <c r="F165" s="50"/>
      <c r="G165" s="49">
        <v>1556.97</v>
      </c>
      <c r="H165" s="51"/>
      <c r="I165" s="52"/>
      <c r="J165" s="50"/>
      <c r="K165" s="49">
        <v>186836.29</v>
      </c>
      <c r="L165" s="49">
        <v>118329.72</v>
      </c>
      <c r="M165" s="65">
        <v>68506.57</v>
      </c>
      <c r="N165" s="79">
        <f t="shared" si="94"/>
        <v>1556.97</v>
      </c>
      <c r="O165" s="41">
        <f t="shared" si="95"/>
        <v>66949.6</v>
      </c>
      <c r="P165" s="79">
        <f t="shared" si="96"/>
        <v>1556.97</v>
      </c>
      <c r="Q165" s="43">
        <f t="shared" si="86"/>
        <v>65392.630000000005</v>
      </c>
      <c r="R165" s="75">
        <f t="shared" si="57"/>
        <v>1556.97</v>
      </c>
      <c r="S165" s="43">
        <f t="shared" si="58"/>
        <v>63835.66</v>
      </c>
      <c r="T165" s="75">
        <f t="shared" si="59"/>
        <v>1556.97</v>
      </c>
      <c r="U165" s="43">
        <f t="shared" si="60"/>
        <v>62278.69</v>
      </c>
      <c r="V165" s="75">
        <f t="shared" si="61"/>
        <v>1556.97</v>
      </c>
      <c r="W165" s="43">
        <f t="shared" si="62"/>
        <v>60721.72</v>
      </c>
      <c r="X165" s="75">
        <f t="shared" si="63"/>
        <v>1556.97</v>
      </c>
      <c r="Y165" s="43">
        <f t="shared" si="64"/>
        <v>59164.75</v>
      </c>
      <c r="Z165" s="75">
        <f t="shared" si="65"/>
        <v>1556.97</v>
      </c>
      <c r="AA165" s="43">
        <f t="shared" si="66"/>
        <v>57607.78</v>
      </c>
      <c r="AB165" s="75">
        <f t="shared" si="67"/>
        <v>1556.97</v>
      </c>
      <c r="AC165" s="43">
        <f t="shared" si="68"/>
        <v>56050.81</v>
      </c>
      <c r="AD165" s="75">
        <f t="shared" si="69"/>
        <v>1556.97</v>
      </c>
      <c r="AE165" s="43">
        <f t="shared" si="70"/>
        <v>54493.84</v>
      </c>
      <c r="AF165" s="75">
        <f t="shared" si="97"/>
        <v>1556.97</v>
      </c>
      <c r="AG165" s="43">
        <f t="shared" si="98"/>
        <v>52936.869999999995</v>
      </c>
      <c r="AH165" s="75">
        <f t="shared" si="99"/>
        <v>1556.97</v>
      </c>
      <c r="AI165" s="43">
        <f t="shared" si="100"/>
        <v>51379.899999999994</v>
      </c>
      <c r="AJ165" s="75">
        <f t="shared" si="101"/>
        <v>1556.97</v>
      </c>
      <c r="AK165" s="43">
        <f t="shared" si="102"/>
        <v>49822.92999999999</v>
      </c>
      <c r="AN165">
        <v>1</v>
      </c>
    </row>
    <row r="166" spans="1:40" ht="15">
      <c r="A166" s="139" t="s">
        <v>320</v>
      </c>
      <c r="B166" s="139"/>
      <c r="C166" s="49">
        <v>186836.29</v>
      </c>
      <c r="D166" s="49">
        <v>116772.75</v>
      </c>
      <c r="E166" s="49">
        <v>70063.54</v>
      </c>
      <c r="F166" s="50"/>
      <c r="G166" s="49">
        <v>1556.97</v>
      </c>
      <c r="H166" s="51"/>
      <c r="I166" s="52"/>
      <c r="J166" s="50"/>
      <c r="K166" s="49">
        <v>186836.29</v>
      </c>
      <c r="L166" s="49">
        <v>118329.72</v>
      </c>
      <c r="M166" s="65">
        <v>68506.57</v>
      </c>
      <c r="N166" s="79">
        <f t="shared" si="94"/>
        <v>1556.97</v>
      </c>
      <c r="O166" s="41">
        <f t="shared" si="95"/>
        <v>66949.6</v>
      </c>
      <c r="P166" s="79">
        <f t="shared" si="96"/>
        <v>1556.97</v>
      </c>
      <c r="Q166" s="43">
        <f t="shared" si="86"/>
        <v>65392.630000000005</v>
      </c>
      <c r="R166" s="75">
        <f t="shared" si="57"/>
        <v>1556.97</v>
      </c>
      <c r="S166" s="43">
        <f t="shared" si="58"/>
        <v>63835.66</v>
      </c>
      <c r="T166" s="75">
        <f t="shared" si="59"/>
        <v>1556.97</v>
      </c>
      <c r="U166" s="43">
        <f t="shared" si="60"/>
        <v>62278.69</v>
      </c>
      <c r="V166" s="75">
        <f t="shared" si="61"/>
        <v>1556.97</v>
      </c>
      <c r="W166" s="43">
        <f t="shared" si="62"/>
        <v>60721.72</v>
      </c>
      <c r="X166" s="75">
        <f t="shared" si="63"/>
        <v>1556.97</v>
      </c>
      <c r="Y166" s="43">
        <f t="shared" si="64"/>
        <v>59164.75</v>
      </c>
      <c r="Z166" s="75">
        <f t="shared" si="65"/>
        <v>1556.97</v>
      </c>
      <c r="AA166" s="43">
        <f t="shared" si="66"/>
        <v>57607.78</v>
      </c>
      <c r="AB166" s="75">
        <f t="shared" si="67"/>
        <v>1556.97</v>
      </c>
      <c r="AC166" s="43">
        <f t="shared" si="68"/>
        <v>56050.81</v>
      </c>
      <c r="AD166" s="75">
        <f t="shared" si="69"/>
        <v>1556.97</v>
      </c>
      <c r="AE166" s="43">
        <f t="shared" si="70"/>
        <v>54493.84</v>
      </c>
      <c r="AF166" s="75">
        <f t="shared" si="97"/>
        <v>1556.97</v>
      </c>
      <c r="AG166" s="43">
        <f t="shared" si="98"/>
        <v>52936.869999999995</v>
      </c>
      <c r="AH166" s="75">
        <f t="shared" si="99"/>
        <v>1556.97</v>
      </c>
      <c r="AI166" s="43">
        <f t="shared" si="100"/>
        <v>51379.899999999994</v>
      </c>
      <c r="AJ166" s="75">
        <f t="shared" si="101"/>
        <v>1556.97</v>
      </c>
      <c r="AK166" s="43">
        <f t="shared" si="102"/>
        <v>49822.92999999999</v>
      </c>
      <c r="AN166">
        <v>1</v>
      </c>
    </row>
    <row r="167" spans="1:40" ht="15">
      <c r="A167" s="139" t="s">
        <v>323</v>
      </c>
      <c r="B167" s="139"/>
      <c r="C167" s="49">
        <v>186836.29</v>
      </c>
      <c r="D167" s="49">
        <v>116772.75</v>
      </c>
      <c r="E167" s="49">
        <v>70063.54</v>
      </c>
      <c r="F167" s="50"/>
      <c r="G167" s="49">
        <v>1556.97</v>
      </c>
      <c r="H167" s="51"/>
      <c r="I167" s="52"/>
      <c r="J167" s="50"/>
      <c r="K167" s="49">
        <v>186836.29</v>
      </c>
      <c r="L167" s="49">
        <v>118329.72</v>
      </c>
      <c r="M167" s="65">
        <v>68506.57</v>
      </c>
      <c r="N167" s="79">
        <f t="shared" si="94"/>
        <v>1556.97</v>
      </c>
      <c r="O167" s="41">
        <f t="shared" si="95"/>
        <v>66949.6</v>
      </c>
      <c r="P167" s="79">
        <f t="shared" si="96"/>
        <v>1556.97</v>
      </c>
      <c r="Q167" s="43">
        <f t="shared" si="86"/>
        <v>65392.630000000005</v>
      </c>
      <c r="R167" s="75">
        <f t="shared" si="57"/>
        <v>1556.97</v>
      </c>
      <c r="S167" s="43">
        <f t="shared" si="58"/>
        <v>63835.66</v>
      </c>
      <c r="T167" s="75">
        <f t="shared" si="59"/>
        <v>1556.97</v>
      </c>
      <c r="U167" s="43">
        <f t="shared" si="60"/>
        <v>62278.69</v>
      </c>
      <c r="V167" s="75">
        <f t="shared" si="61"/>
        <v>1556.97</v>
      </c>
      <c r="W167" s="43">
        <f t="shared" si="62"/>
        <v>60721.72</v>
      </c>
      <c r="X167" s="75">
        <f t="shared" si="63"/>
        <v>1556.97</v>
      </c>
      <c r="Y167" s="43">
        <f t="shared" si="64"/>
        <v>59164.75</v>
      </c>
      <c r="Z167" s="75">
        <f t="shared" si="65"/>
        <v>1556.97</v>
      </c>
      <c r="AA167" s="43">
        <f t="shared" si="66"/>
        <v>57607.78</v>
      </c>
      <c r="AB167" s="75">
        <f t="shared" si="67"/>
        <v>1556.97</v>
      </c>
      <c r="AC167" s="43">
        <f t="shared" si="68"/>
        <v>56050.81</v>
      </c>
      <c r="AD167" s="75">
        <f t="shared" si="69"/>
        <v>1556.97</v>
      </c>
      <c r="AE167" s="43">
        <f t="shared" si="70"/>
        <v>54493.84</v>
      </c>
      <c r="AF167" s="75">
        <f t="shared" si="97"/>
        <v>1556.97</v>
      </c>
      <c r="AG167" s="43">
        <f t="shared" si="98"/>
        <v>52936.869999999995</v>
      </c>
      <c r="AH167" s="75">
        <f t="shared" si="99"/>
        <v>1556.97</v>
      </c>
      <c r="AI167" s="43">
        <f t="shared" si="100"/>
        <v>51379.899999999994</v>
      </c>
      <c r="AJ167" s="75">
        <f t="shared" si="101"/>
        <v>1556.97</v>
      </c>
      <c r="AK167" s="43">
        <f t="shared" si="102"/>
        <v>49822.92999999999</v>
      </c>
      <c r="AN167">
        <v>1</v>
      </c>
    </row>
    <row r="168" spans="1:40" ht="15">
      <c r="A168" s="139" t="s">
        <v>327</v>
      </c>
      <c r="B168" s="139"/>
      <c r="C168" s="49">
        <v>186836.29</v>
      </c>
      <c r="D168" s="49">
        <v>116772.75</v>
      </c>
      <c r="E168" s="49">
        <v>70063.54</v>
      </c>
      <c r="F168" s="50"/>
      <c r="G168" s="49">
        <v>1556.97</v>
      </c>
      <c r="H168" s="51"/>
      <c r="I168" s="52"/>
      <c r="J168" s="50"/>
      <c r="K168" s="49">
        <v>186836.29</v>
      </c>
      <c r="L168" s="49">
        <v>118329.72</v>
      </c>
      <c r="M168" s="65">
        <v>68506.57</v>
      </c>
      <c r="N168" s="79">
        <f t="shared" si="94"/>
        <v>1556.97</v>
      </c>
      <c r="O168" s="41">
        <f t="shared" si="95"/>
        <v>66949.6</v>
      </c>
      <c r="P168" s="79">
        <f t="shared" si="96"/>
        <v>1556.97</v>
      </c>
      <c r="Q168" s="43">
        <f t="shared" si="86"/>
        <v>65392.630000000005</v>
      </c>
      <c r="R168" s="75">
        <f t="shared" si="57"/>
        <v>1556.97</v>
      </c>
      <c r="S168" s="43">
        <f t="shared" si="58"/>
        <v>63835.66</v>
      </c>
      <c r="T168" s="75">
        <f t="shared" si="59"/>
        <v>1556.97</v>
      </c>
      <c r="U168" s="43">
        <f t="shared" si="60"/>
        <v>62278.69</v>
      </c>
      <c r="V168" s="75">
        <f t="shared" si="61"/>
        <v>1556.97</v>
      </c>
      <c r="W168" s="43">
        <f t="shared" si="62"/>
        <v>60721.72</v>
      </c>
      <c r="X168" s="75">
        <f t="shared" si="63"/>
        <v>1556.97</v>
      </c>
      <c r="Y168" s="43">
        <f t="shared" si="64"/>
        <v>59164.75</v>
      </c>
      <c r="Z168" s="75">
        <f t="shared" si="65"/>
        <v>1556.97</v>
      </c>
      <c r="AA168" s="43">
        <f t="shared" si="66"/>
        <v>57607.78</v>
      </c>
      <c r="AB168" s="75">
        <f t="shared" si="67"/>
        <v>1556.97</v>
      </c>
      <c r="AC168" s="43">
        <f t="shared" si="68"/>
        <v>56050.81</v>
      </c>
      <c r="AD168" s="75">
        <f t="shared" si="69"/>
        <v>1556.97</v>
      </c>
      <c r="AE168" s="43">
        <f t="shared" si="70"/>
        <v>54493.84</v>
      </c>
      <c r="AF168" s="75">
        <f t="shared" si="97"/>
        <v>1556.97</v>
      </c>
      <c r="AG168" s="43">
        <f t="shared" si="98"/>
        <v>52936.869999999995</v>
      </c>
      <c r="AH168" s="75">
        <f t="shared" si="99"/>
        <v>1556.97</v>
      </c>
      <c r="AI168" s="43">
        <f t="shared" si="100"/>
        <v>51379.899999999994</v>
      </c>
      <c r="AJ168" s="75">
        <f t="shared" si="101"/>
        <v>1556.97</v>
      </c>
      <c r="AK168" s="43">
        <f t="shared" si="102"/>
        <v>49822.92999999999</v>
      </c>
      <c r="AN168">
        <v>1</v>
      </c>
    </row>
    <row r="169" spans="1:40" ht="15">
      <c r="A169" s="139" t="s">
        <v>219</v>
      </c>
      <c r="B169" s="139"/>
      <c r="C169" s="49">
        <v>8703712.87</v>
      </c>
      <c r="D169" s="49">
        <v>2719910.25</v>
      </c>
      <c r="E169" s="49">
        <v>5983802.62</v>
      </c>
      <c r="F169" s="50"/>
      <c r="G169" s="49">
        <v>36265.47</v>
      </c>
      <c r="H169" s="51"/>
      <c r="I169" s="52"/>
      <c r="J169" s="50"/>
      <c r="K169" s="49">
        <v>8703712.87</v>
      </c>
      <c r="L169" s="49">
        <v>2756175.72</v>
      </c>
      <c r="M169" s="65">
        <v>5947537.15</v>
      </c>
      <c r="N169" s="79">
        <f t="shared" si="94"/>
        <v>36265.47</v>
      </c>
      <c r="O169" s="41">
        <f t="shared" si="95"/>
        <v>5911271.680000001</v>
      </c>
      <c r="P169" s="79">
        <f t="shared" si="96"/>
        <v>36265.47</v>
      </c>
      <c r="Q169" s="43">
        <f t="shared" si="86"/>
        <v>5875006.210000001</v>
      </c>
      <c r="R169" s="75">
        <f t="shared" si="57"/>
        <v>36265.47</v>
      </c>
      <c r="S169" s="43">
        <f t="shared" si="58"/>
        <v>5838740.740000001</v>
      </c>
      <c r="T169" s="75">
        <f t="shared" si="59"/>
        <v>36265.47</v>
      </c>
      <c r="U169" s="43">
        <f t="shared" si="60"/>
        <v>5802475.270000001</v>
      </c>
      <c r="V169" s="75">
        <f t="shared" si="61"/>
        <v>36265.47</v>
      </c>
      <c r="W169" s="43">
        <f t="shared" si="62"/>
        <v>5766209.800000002</v>
      </c>
      <c r="X169" s="75">
        <f t="shared" si="63"/>
        <v>36265.47</v>
      </c>
      <c r="Y169" s="43">
        <f t="shared" si="64"/>
        <v>5729944.330000002</v>
      </c>
      <c r="Z169" s="75">
        <f t="shared" si="65"/>
        <v>36265.47</v>
      </c>
      <c r="AA169" s="43">
        <f t="shared" si="66"/>
        <v>5693678.860000002</v>
      </c>
      <c r="AB169" s="75">
        <f t="shared" si="67"/>
        <v>36265.47</v>
      </c>
      <c r="AC169" s="43">
        <f t="shared" si="68"/>
        <v>5657413.390000002</v>
      </c>
      <c r="AD169" s="75">
        <f t="shared" si="69"/>
        <v>36265.47</v>
      </c>
      <c r="AE169" s="43">
        <f t="shared" si="70"/>
        <v>5621147.920000003</v>
      </c>
      <c r="AF169" s="75">
        <f t="shared" si="97"/>
        <v>36265.47</v>
      </c>
      <c r="AG169" s="43">
        <f t="shared" si="98"/>
        <v>5584882.450000003</v>
      </c>
      <c r="AH169" s="75">
        <f t="shared" si="99"/>
        <v>36265.47</v>
      </c>
      <c r="AI169" s="43">
        <f t="shared" si="100"/>
        <v>5548616.980000003</v>
      </c>
      <c r="AJ169" s="75">
        <f t="shared" si="101"/>
        <v>36265.47</v>
      </c>
      <c r="AK169" s="43">
        <f t="shared" si="102"/>
        <v>5512351.5100000035</v>
      </c>
      <c r="AN169">
        <v>1</v>
      </c>
    </row>
    <row r="170" spans="1:40" ht="15">
      <c r="A170" s="139" t="s">
        <v>199</v>
      </c>
      <c r="B170" s="139"/>
      <c r="C170" s="49">
        <v>102606.86</v>
      </c>
      <c r="D170" s="49">
        <v>42753</v>
      </c>
      <c r="E170" s="49">
        <v>59853.86</v>
      </c>
      <c r="F170" s="50"/>
      <c r="G170" s="61">
        <v>570.04</v>
      </c>
      <c r="H170" s="51"/>
      <c r="I170" s="52"/>
      <c r="J170" s="50"/>
      <c r="K170" s="49">
        <v>102606.86</v>
      </c>
      <c r="L170" s="49">
        <v>43323.04</v>
      </c>
      <c r="M170" s="65">
        <v>59283.82</v>
      </c>
      <c r="N170" s="79">
        <f t="shared" si="94"/>
        <v>570.04</v>
      </c>
      <c r="O170" s="41">
        <f t="shared" si="95"/>
        <v>58713.78</v>
      </c>
      <c r="P170" s="79">
        <f t="shared" si="96"/>
        <v>570.04</v>
      </c>
      <c r="Q170" s="43">
        <f t="shared" si="86"/>
        <v>58143.74</v>
      </c>
      <c r="R170" s="75">
        <f t="shared" si="57"/>
        <v>570.04</v>
      </c>
      <c r="S170" s="43">
        <f t="shared" si="58"/>
        <v>57573.7</v>
      </c>
      <c r="T170" s="75">
        <f t="shared" si="59"/>
        <v>570.04</v>
      </c>
      <c r="U170" s="43">
        <f t="shared" si="60"/>
        <v>57003.659999999996</v>
      </c>
      <c r="V170" s="75">
        <f t="shared" si="61"/>
        <v>570.04</v>
      </c>
      <c r="W170" s="43">
        <f t="shared" si="62"/>
        <v>56433.619999999995</v>
      </c>
      <c r="X170" s="75">
        <f t="shared" si="63"/>
        <v>570.04</v>
      </c>
      <c r="Y170" s="43">
        <f t="shared" si="64"/>
        <v>55863.579999999994</v>
      </c>
      <c r="Z170" s="75">
        <f t="shared" si="65"/>
        <v>570.04</v>
      </c>
      <c r="AA170" s="43">
        <f t="shared" si="66"/>
        <v>55293.53999999999</v>
      </c>
      <c r="AB170" s="75">
        <f t="shared" si="67"/>
        <v>570.04</v>
      </c>
      <c r="AC170" s="43">
        <f t="shared" si="68"/>
        <v>54723.49999999999</v>
      </c>
      <c r="AD170" s="75">
        <f t="shared" si="69"/>
        <v>570.04</v>
      </c>
      <c r="AE170" s="43">
        <f t="shared" si="70"/>
        <v>54153.45999999999</v>
      </c>
      <c r="AF170" s="75">
        <f t="shared" si="97"/>
        <v>570.04</v>
      </c>
      <c r="AG170" s="43">
        <f t="shared" si="98"/>
        <v>53583.41999999999</v>
      </c>
      <c r="AH170" s="75">
        <f t="shared" si="99"/>
        <v>570.04</v>
      </c>
      <c r="AI170" s="43">
        <f t="shared" si="100"/>
        <v>53013.37999999999</v>
      </c>
      <c r="AJ170" s="75">
        <f t="shared" si="101"/>
        <v>570.04</v>
      </c>
      <c r="AK170" s="43">
        <f t="shared" si="102"/>
        <v>52443.33999999999</v>
      </c>
      <c r="AN170">
        <v>1</v>
      </c>
    </row>
    <row r="171" spans="1:40" ht="15">
      <c r="A171" s="139" t="s">
        <v>206</v>
      </c>
      <c r="B171" s="139"/>
      <c r="C171" s="49">
        <v>102606.86</v>
      </c>
      <c r="D171" s="49">
        <v>42753</v>
      </c>
      <c r="E171" s="49">
        <v>59853.86</v>
      </c>
      <c r="F171" s="50"/>
      <c r="G171" s="61">
        <v>570.04</v>
      </c>
      <c r="H171" s="51"/>
      <c r="I171" s="52"/>
      <c r="J171" s="50"/>
      <c r="K171" s="49">
        <v>102606.86</v>
      </c>
      <c r="L171" s="49">
        <v>43323.04</v>
      </c>
      <c r="M171" s="65">
        <v>59283.82</v>
      </c>
      <c r="N171" s="79">
        <f t="shared" si="94"/>
        <v>570.04</v>
      </c>
      <c r="O171" s="41">
        <f t="shared" si="95"/>
        <v>58713.78</v>
      </c>
      <c r="P171" s="79">
        <f t="shared" si="96"/>
        <v>570.04</v>
      </c>
      <c r="Q171" s="43">
        <f t="shared" si="86"/>
        <v>58143.74</v>
      </c>
      <c r="R171" s="75">
        <f t="shared" si="57"/>
        <v>570.04</v>
      </c>
      <c r="S171" s="43">
        <f t="shared" si="58"/>
        <v>57573.7</v>
      </c>
      <c r="T171" s="75">
        <f t="shared" si="59"/>
        <v>570.04</v>
      </c>
      <c r="U171" s="43">
        <f t="shared" si="60"/>
        <v>57003.659999999996</v>
      </c>
      <c r="V171" s="75">
        <f t="shared" si="61"/>
        <v>570.04</v>
      </c>
      <c r="W171" s="43">
        <f t="shared" si="62"/>
        <v>56433.619999999995</v>
      </c>
      <c r="X171" s="75">
        <f t="shared" si="63"/>
        <v>570.04</v>
      </c>
      <c r="Y171" s="43">
        <f t="shared" si="64"/>
        <v>55863.579999999994</v>
      </c>
      <c r="Z171" s="75">
        <f t="shared" si="65"/>
        <v>570.04</v>
      </c>
      <c r="AA171" s="43">
        <f t="shared" si="66"/>
        <v>55293.53999999999</v>
      </c>
      <c r="AB171" s="75">
        <f t="shared" si="67"/>
        <v>570.04</v>
      </c>
      <c r="AC171" s="43">
        <f t="shared" si="68"/>
        <v>54723.49999999999</v>
      </c>
      <c r="AD171" s="75">
        <f t="shared" si="69"/>
        <v>570.04</v>
      </c>
      <c r="AE171" s="43">
        <f t="shared" si="70"/>
        <v>54153.45999999999</v>
      </c>
      <c r="AF171" s="75">
        <f t="shared" si="97"/>
        <v>570.04</v>
      </c>
      <c r="AG171" s="43">
        <f t="shared" si="98"/>
        <v>53583.41999999999</v>
      </c>
      <c r="AH171" s="75">
        <f t="shared" si="99"/>
        <v>570.04</v>
      </c>
      <c r="AI171" s="43">
        <f t="shared" si="100"/>
        <v>53013.37999999999</v>
      </c>
      <c r="AJ171" s="75">
        <f t="shared" si="101"/>
        <v>570.04</v>
      </c>
      <c r="AK171" s="43">
        <f t="shared" si="102"/>
        <v>52443.33999999999</v>
      </c>
      <c r="AN171">
        <v>1</v>
      </c>
    </row>
    <row r="172" spans="1:40" ht="15">
      <c r="A172" s="139" t="s">
        <v>209</v>
      </c>
      <c r="B172" s="139"/>
      <c r="C172" s="49">
        <v>102606.86</v>
      </c>
      <c r="D172" s="49">
        <v>42753</v>
      </c>
      <c r="E172" s="49">
        <v>59853.86</v>
      </c>
      <c r="F172" s="50"/>
      <c r="G172" s="61">
        <v>570.04</v>
      </c>
      <c r="H172" s="51"/>
      <c r="I172" s="52"/>
      <c r="J172" s="50"/>
      <c r="K172" s="49">
        <v>102606.86</v>
      </c>
      <c r="L172" s="49">
        <v>43323.04</v>
      </c>
      <c r="M172" s="65">
        <v>59283.82</v>
      </c>
      <c r="N172" s="79">
        <f t="shared" si="94"/>
        <v>570.04</v>
      </c>
      <c r="O172" s="41">
        <f t="shared" si="95"/>
        <v>58713.78</v>
      </c>
      <c r="P172" s="79">
        <f t="shared" si="96"/>
        <v>570.04</v>
      </c>
      <c r="Q172" s="43">
        <f t="shared" si="86"/>
        <v>58143.74</v>
      </c>
      <c r="R172" s="75">
        <f t="shared" si="57"/>
        <v>570.04</v>
      </c>
      <c r="S172" s="43">
        <f t="shared" si="58"/>
        <v>57573.7</v>
      </c>
      <c r="T172" s="75">
        <f t="shared" si="59"/>
        <v>570.04</v>
      </c>
      <c r="U172" s="43">
        <f t="shared" si="60"/>
        <v>57003.659999999996</v>
      </c>
      <c r="V172" s="75">
        <f t="shared" si="61"/>
        <v>570.04</v>
      </c>
      <c r="W172" s="43">
        <f t="shared" si="62"/>
        <v>56433.619999999995</v>
      </c>
      <c r="X172" s="75">
        <f t="shared" si="63"/>
        <v>570.04</v>
      </c>
      <c r="Y172" s="43">
        <f t="shared" si="64"/>
        <v>55863.579999999994</v>
      </c>
      <c r="Z172" s="75">
        <f t="shared" si="65"/>
        <v>570.04</v>
      </c>
      <c r="AA172" s="43">
        <f t="shared" si="66"/>
        <v>55293.53999999999</v>
      </c>
      <c r="AB172" s="75">
        <f t="shared" si="67"/>
        <v>570.04</v>
      </c>
      <c r="AC172" s="43">
        <f t="shared" si="68"/>
        <v>54723.49999999999</v>
      </c>
      <c r="AD172" s="75">
        <f t="shared" si="69"/>
        <v>570.04</v>
      </c>
      <c r="AE172" s="43">
        <f t="shared" si="70"/>
        <v>54153.45999999999</v>
      </c>
      <c r="AF172" s="75">
        <f t="shared" si="97"/>
        <v>570.04</v>
      </c>
      <c r="AG172" s="43">
        <f t="shared" si="98"/>
        <v>53583.41999999999</v>
      </c>
      <c r="AH172" s="75">
        <f t="shared" si="99"/>
        <v>570.04</v>
      </c>
      <c r="AI172" s="43">
        <f t="shared" si="100"/>
        <v>53013.37999999999</v>
      </c>
      <c r="AJ172" s="75">
        <f t="shared" si="101"/>
        <v>570.04</v>
      </c>
      <c r="AK172" s="43">
        <f t="shared" si="102"/>
        <v>52443.33999999999</v>
      </c>
      <c r="AN172">
        <v>1</v>
      </c>
    </row>
    <row r="173" spans="1:40" ht="15">
      <c r="A173" s="139" t="s">
        <v>212</v>
      </c>
      <c r="B173" s="139"/>
      <c r="C173" s="49">
        <v>102606.86</v>
      </c>
      <c r="D173" s="49">
        <v>42753</v>
      </c>
      <c r="E173" s="49">
        <v>59853.86</v>
      </c>
      <c r="F173" s="50"/>
      <c r="G173" s="61">
        <v>570.04</v>
      </c>
      <c r="H173" s="51"/>
      <c r="I173" s="52"/>
      <c r="J173" s="50"/>
      <c r="K173" s="49">
        <v>102606.86</v>
      </c>
      <c r="L173" s="49">
        <v>43323.04</v>
      </c>
      <c r="M173" s="65">
        <v>59283.82</v>
      </c>
      <c r="N173" s="79">
        <f t="shared" si="94"/>
        <v>570.04</v>
      </c>
      <c r="O173" s="41">
        <f t="shared" si="95"/>
        <v>58713.78</v>
      </c>
      <c r="P173" s="79">
        <f t="shared" si="96"/>
        <v>570.04</v>
      </c>
      <c r="Q173" s="43">
        <f t="shared" si="86"/>
        <v>58143.74</v>
      </c>
      <c r="R173" s="75">
        <f t="shared" si="57"/>
        <v>570.04</v>
      </c>
      <c r="S173" s="43">
        <f t="shared" si="58"/>
        <v>57573.7</v>
      </c>
      <c r="T173" s="75">
        <f t="shared" si="59"/>
        <v>570.04</v>
      </c>
      <c r="U173" s="43">
        <f t="shared" si="60"/>
        <v>57003.659999999996</v>
      </c>
      <c r="V173" s="75">
        <f t="shared" si="61"/>
        <v>570.04</v>
      </c>
      <c r="W173" s="43">
        <f t="shared" si="62"/>
        <v>56433.619999999995</v>
      </c>
      <c r="X173" s="75">
        <f t="shared" si="63"/>
        <v>570.04</v>
      </c>
      <c r="Y173" s="43">
        <f t="shared" si="64"/>
        <v>55863.579999999994</v>
      </c>
      <c r="Z173" s="75">
        <f t="shared" si="65"/>
        <v>570.04</v>
      </c>
      <c r="AA173" s="43">
        <f t="shared" si="66"/>
        <v>55293.53999999999</v>
      </c>
      <c r="AB173" s="75">
        <f t="shared" si="67"/>
        <v>570.04</v>
      </c>
      <c r="AC173" s="43">
        <f t="shared" si="68"/>
        <v>54723.49999999999</v>
      </c>
      <c r="AD173" s="75">
        <f t="shared" si="69"/>
        <v>570.04</v>
      </c>
      <c r="AE173" s="43">
        <f t="shared" si="70"/>
        <v>54153.45999999999</v>
      </c>
      <c r="AF173" s="75">
        <f t="shared" si="97"/>
        <v>570.04</v>
      </c>
      <c r="AG173" s="43">
        <f t="shared" si="98"/>
        <v>53583.41999999999</v>
      </c>
      <c r="AH173" s="75">
        <f t="shared" si="99"/>
        <v>570.04</v>
      </c>
      <c r="AI173" s="43">
        <f t="shared" si="100"/>
        <v>53013.37999999999</v>
      </c>
      <c r="AJ173" s="75">
        <f t="shared" si="101"/>
        <v>570.04</v>
      </c>
      <c r="AK173" s="43">
        <f t="shared" si="102"/>
        <v>52443.33999999999</v>
      </c>
      <c r="AN173">
        <v>1</v>
      </c>
    </row>
    <row r="174" spans="1:40" ht="15">
      <c r="A174" s="139" t="s">
        <v>216</v>
      </c>
      <c r="B174" s="139"/>
      <c r="C174" s="49">
        <v>102606.86</v>
      </c>
      <c r="D174" s="49">
        <v>42753</v>
      </c>
      <c r="E174" s="49">
        <v>59853.86</v>
      </c>
      <c r="F174" s="50"/>
      <c r="G174" s="61">
        <v>570.04</v>
      </c>
      <c r="H174" s="51"/>
      <c r="I174" s="52"/>
      <c r="J174" s="50"/>
      <c r="K174" s="49">
        <v>102606.86</v>
      </c>
      <c r="L174" s="49">
        <v>43323.04</v>
      </c>
      <c r="M174" s="65">
        <v>59283.82</v>
      </c>
      <c r="N174" s="79">
        <f t="shared" si="94"/>
        <v>570.04</v>
      </c>
      <c r="O174" s="41">
        <f t="shared" si="95"/>
        <v>58713.78</v>
      </c>
      <c r="P174" s="79">
        <f t="shared" si="96"/>
        <v>570.04</v>
      </c>
      <c r="Q174" s="43">
        <f t="shared" si="86"/>
        <v>58143.74</v>
      </c>
      <c r="R174" s="75">
        <f t="shared" si="57"/>
        <v>570.04</v>
      </c>
      <c r="S174" s="43">
        <f t="shared" si="58"/>
        <v>57573.7</v>
      </c>
      <c r="T174" s="75">
        <f t="shared" si="59"/>
        <v>570.04</v>
      </c>
      <c r="U174" s="43">
        <f t="shared" si="60"/>
        <v>57003.659999999996</v>
      </c>
      <c r="V174" s="75">
        <f t="shared" si="61"/>
        <v>570.04</v>
      </c>
      <c r="W174" s="43">
        <f t="shared" si="62"/>
        <v>56433.619999999995</v>
      </c>
      <c r="X174" s="75">
        <f t="shared" si="63"/>
        <v>570.04</v>
      </c>
      <c r="Y174" s="43">
        <f t="shared" si="64"/>
        <v>55863.579999999994</v>
      </c>
      <c r="Z174" s="75">
        <f t="shared" si="65"/>
        <v>570.04</v>
      </c>
      <c r="AA174" s="43">
        <f t="shared" si="66"/>
        <v>55293.53999999999</v>
      </c>
      <c r="AB174" s="75">
        <f t="shared" si="67"/>
        <v>570.04</v>
      </c>
      <c r="AC174" s="43">
        <f t="shared" si="68"/>
        <v>54723.49999999999</v>
      </c>
      <c r="AD174" s="75">
        <f t="shared" si="69"/>
        <v>570.04</v>
      </c>
      <c r="AE174" s="43">
        <f t="shared" si="70"/>
        <v>54153.45999999999</v>
      </c>
      <c r="AF174" s="75">
        <f t="shared" si="97"/>
        <v>570.04</v>
      </c>
      <c r="AG174" s="43">
        <f t="shared" si="98"/>
        <v>53583.41999999999</v>
      </c>
      <c r="AH174" s="75">
        <f t="shared" si="99"/>
        <v>570.04</v>
      </c>
      <c r="AI174" s="43">
        <f t="shared" si="100"/>
        <v>53013.37999999999</v>
      </c>
      <c r="AJ174" s="75">
        <f t="shared" si="101"/>
        <v>570.04</v>
      </c>
      <c r="AK174" s="43">
        <f t="shared" si="102"/>
        <v>52443.33999999999</v>
      </c>
      <c r="AN174">
        <v>1</v>
      </c>
    </row>
    <row r="175" spans="1:40" ht="15">
      <c r="A175" s="139" t="s">
        <v>221</v>
      </c>
      <c r="B175" s="139"/>
      <c r="C175" s="49">
        <v>102606.86</v>
      </c>
      <c r="D175" s="49">
        <v>42753</v>
      </c>
      <c r="E175" s="49">
        <v>59853.86</v>
      </c>
      <c r="F175" s="50"/>
      <c r="G175" s="61">
        <v>570.04</v>
      </c>
      <c r="H175" s="51"/>
      <c r="I175" s="52"/>
      <c r="J175" s="50"/>
      <c r="K175" s="49">
        <v>102606.86</v>
      </c>
      <c r="L175" s="49">
        <v>43323.04</v>
      </c>
      <c r="M175" s="65">
        <v>59283.82</v>
      </c>
      <c r="N175" s="79">
        <f t="shared" si="94"/>
        <v>570.04</v>
      </c>
      <c r="O175" s="41">
        <f t="shared" si="95"/>
        <v>58713.78</v>
      </c>
      <c r="P175" s="79">
        <f t="shared" si="96"/>
        <v>570.04</v>
      </c>
      <c r="Q175" s="43">
        <f t="shared" si="86"/>
        <v>58143.74</v>
      </c>
      <c r="R175" s="75">
        <f t="shared" si="57"/>
        <v>570.04</v>
      </c>
      <c r="S175" s="43">
        <f t="shared" si="58"/>
        <v>57573.7</v>
      </c>
      <c r="T175" s="75">
        <f t="shared" si="59"/>
        <v>570.04</v>
      </c>
      <c r="U175" s="43">
        <f t="shared" si="60"/>
        <v>57003.659999999996</v>
      </c>
      <c r="V175" s="75">
        <f t="shared" si="61"/>
        <v>570.04</v>
      </c>
      <c r="W175" s="43">
        <f t="shared" si="62"/>
        <v>56433.619999999995</v>
      </c>
      <c r="X175" s="75">
        <f t="shared" si="63"/>
        <v>570.04</v>
      </c>
      <c r="Y175" s="43">
        <f t="shared" si="64"/>
        <v>55863.579999999994</v>
      </c>
      <c r="Z175" s="75">
        <f t="shared" si="65"/>
        <v>570.04</v>
      </c>
      <c r="AA175" s="43">
        <f t="shared" si="66"/>
        <v>55293.53999999999</v>
      </c>
      <c r="AB175" s="75">
        <f t="shared" si="67"/>
        <v>570.04</v>
      </c>
      <c r="AC175" s="43">
        <f t="shared" si="68"/>
        <v>54723.49999999999</v>
      </c>
      <c r="AD175" s="75">
        <f t="shared" si="69"/>
        <v>570.04</v>
      </c>
      <c r="AE175" s="43">
        <f t="shared" si="70"/>
        <v>54153.45999999999</v>
      </c>
      <c r="AF175" s="75">
        <f t="shared" si="97"/>
        <v>570.04</v>
      </c>
      <c r="AG175" s="43">
        <f t="shared" si="98"/>
        <v>53583.41999999999</v>
      </c>
      <c r="AH175" s="75">
        <f t="shared" si="99"/>
        <v>570.04</v>
      </c>
      <c r="AI175" s="43">
        <f t="shared" si="100"/>
        <v>53013.37999999999</v>
      </c>
      <c r="AJ175" s="75">
        <f t="shared" si="101"/>
        <v>570.04</v>
      </c>
      <c r="AK175" s="43">
        <f t="shared" si="102"/>
        <v>52443.33999999999</v>
      </c>
      <c r="AN175">
        <v>1</v>
      </c>
    </row>
    <row r="176" spans="1:40" ht="15">
      <c r="A176" s="139" t="s">
        <v>261</v>
      </c>
      <c r="B176" s="139"/>
      <c r="C176" s="49">
        <v>37189.37</v>
      </c>
      <c r="D176" s="49">
        <v>15495.75</v>
      </c>
      <c r="E176" s="49">
        <v>21693.62</v>
      </c>
      <c r="F176" s="50"/>
      <c r="G176" s="61">
        <v>206.61</v>
      </c>
      <c r="H176" s="51"/>
      <c r="I176" s="52"/>
      <c r="J176" s="50"/>
      <c r="K176" s="49">
        <v>37189.37</v>
      </c>
      <c r="L176" s="49">
        <v>15702.36</v>
      </c>
      <c r="M176" s="65">
        <v>21487.01</v>
      </c>
      <c r="N176" s="79">
        <f t="shared" si="94"/>
        <v>206.61</v>
      </c>
      <c r="O176" s="41">
        <f t="shared" si="95"/>
        <v>21280.399999999998</v>
      </c>
      <c r="P176" s="79">
        <f t="shared" si="96"/>
        <v>206.61</v>
      </c>
      <c r="Q176" s="43">
        <f t="shared" si="86"/>
        <v>21073.789999999997</v>
      </c>
      <c r="R176" s="75">
        <f t="shared" si="57"/>
        <v>206.61</v>
      </c>
      <c r="S176" s="43">
        <f t="shared" si="58"/>
        <v>20867.179999999997</v>
      </c>
      <c r="T176" s="75">
        <f t="shared" si="59"/>
        <v>206.61</v>
      </c>
      <c r="U176" s="43">
        <f t="shared" si="60"/>
        <v>20660.569999999996</v>
      </c>
      <c r="V176" s="75">
        <f t="shared" si="61"/>
        <v>206.61</v>
      </c>
      <c r="W176" s="43">
        <f t="shared" si="62"/>
        <v>20453.959999999995</v>
      </c>
      <c r="X176" s="75">
        <f t="shared" si="63"/>
        <v>206.61</v>
      </c>
      <c r="Y176" s="43">
        <f t="shared" si="64"/>
        <v>20247.349999999995</v>
      </c>
      <c r="Z176" s="75">
        <f t="shared" si="65"/>
        <v>206.61</v>
      </c>
      <c r="AA176" s="43">
        <f t="shared" si="66"/>
        <v>20040.739999999994</v>
      </c>
      <c r="AB176" s="75">
        <f t="shared" si="67"/>
        <v>206.61</v>
      </c>
      <c r="AC176" s="43">
        <f t="shared" si="68"/>
        <v>19834.129999999994</v>
      </c>
      <c r="AD176" s="75">
        <f t="shared" si="69"/>
        <v>206.61</v>
      </c>
      <c r="AE176" s="43">
        <f t="shared" si="70"/>
        <v>19627.519999999993</v>
      </c>
      <c r="AF176" s="75">
        <f t="shared" si="97"/>
        <v>206.61</v>
      </c>
      <c r="AG176" s="43">
        <f t="shared" si="98"/>
        <v>19420.909999999993</v>
      </c>
      <c r="AH176" s="75">
        <f t="shared" si="99"/>
        <v>206.61</v>
      </c>
      <c r="AI176" s="43">
        <f t="shared" si="100"/>
        <v>19214.299999999992</v>
      </c>
      <c r="AJ176" s="75">
        <f t="shared" si="101"/>
        <v>206.61</v>
      </c>
      <c r="AK176" s="43">
        <f t="shared" si="102"/>
        <v>19007.68999999999</v>
      </c>
      <c r="AN176">
        <v>1</v>
      </c>
    </row>
    <row r="177" spans="1:40" ht="15">
      <c r="A177" s="139" t="s">
        <v>266</v>
      </c>
      <c r="B177" s="139"/>
      <c r="C177" s="49">
        <v>37189.37</v>
      </c>
      <c r="D177" s="49">
        <v>15495.75</v>
      </c>
      <c r="E177" s="49">
        <v>21693.62</v>
      </c>
      <c r="F177" s="50"/>
      <c r="G177" s="61">
        <v>206.61</v>
      </c>
      <c r="H177" s="51"/>
      <c r="I177" s="52"/>
      <c r="J177" s="50"/>
      <c r="K177" s="49">
        <v>37189.37</v>
      </c>
      <c r="L177" s="49">
        <v>15702.36</v>
      </c>
      <c r="M177" s="65">
        <v>21487.01</v>
      </c>
      <c r="N177" s="79">
        <f t="shared" si="94"/>
        <v>206.61</v>
      </c>
      <c r="O177" s="41">
        <f t="shared" si="95"/>
        <v>21280.399999999998</v>
      </c>
      <c r="P177" s="79">
        <f t="shared" si="96"/>
        <v>206.61</v>
      </c>
      <c r="Q177" s="43">
        <f t="shared" si="86"/>
        <v>21073.789999999997</v>
      </c>
      <c r="R177" s="75">
        <f t="shared" si="57"/>
        <v>206.61</v>
      </c>
      <c r="S177" s="43">
        <f t="shared" si="58"/>
        <v>20867.179999999997</v>
      </c>
      <c r="T177" s="75">
        <f t="shared" si="59"/>
        <v>206.61</v>
      </c>
      <c r="U177" s="43">
        <f t="shared" si="60"/>
        <v>20660.569999999996</v>
      </c>
      <c r="V177" s="75">
        <f t="shared" si="61"/>
        <v>206.61</v>
      </c>
      <c r="W177" s="43">
        <f t="shared" si="62"/>
        <v>20453.959999999995</v>
      </c>
      <c r="X177" s="75">
        <f t="shared" si="63"/>
        <v>206.61</v>
      </c>
      <c r="Y177" s="43">
        <f t="shared" si="64"/>
        <v>20247.349999999995</v>
      </c>
      <c r="Z177" s="75">
        <f t="shared" si="65"/>
        <v>206.61</v>
      </c>
      <c r="AA177" s="43">
        <f t="shared" si="66"/>
        <v>20040.739999999994</v>
      </c>
      <c r="AB177" s="75">
        <f t="shared" si="67"/>
        <v>206.61</v>
      </c>
      <c r="AC177" s="43">
        <f t="shared" si="68"/>
        <v>19834.129999999994</v>
      </c>
      <c r="AD177" s="75">
        <f t="shared" si="69"/>
        <v>206.61</v>
      </c>
      <c r="AE177" s="43">
        <f t="shared" si="70"/>
        <v>19627.519999999993</v>
      </c>
      <c r="AF177" s="75">
        <f t="shared" si="97"/>
        <v>206.61</v>
      </c>
      <c r="AG177" s="43">
        <f t="shared" si="98"/>
        <v>19420.909999999993</v>
      </c>
      <c r="AH177" s="75">
        <f t="shared" si="99"/>
        <v>206.61</v>
      </c>
      <c r="AI177" s="43">
        <f t="shared" si="100"/>
        <v>19214.299999999992</v>
      </c>
      <c r="AJ177" s="75">
        <f t="shared" si="101"/>
        <v>206.61</v>
      </c>
      <c r="AK177" s="43">
        <f t="shared" si="102"/>
        <v>19007.68999999999</v>
      </c>
      <c r="AN177">
        <v>1</v>
      </c>
    </row>
    <row r="178" spans="1:40" ht="15">
      <c r="A178" s="139" t="s">
        <v>269</v>
      </c>
      <c r="B178" s="139"/>
      <c r="C178" s="49">
        <v>37189.37</v>
      </c>
      <c r="D178" s="49">
        <v>15495.75</v>
      </c>
      <c r="E178" s="49">
        <v>21693.62</v>
      </c>
      <c r="F178" s="50"/>
      <c r="G178" s="61">
        <v>206.61</v>
      </c>
      <c r="H178" s="51"/>
      <c r="I178" s="52"/>
      <c r="J178" s="50"/>
      <c r="K178" s="49">
        <v>37189.37</v>
      </c>
      <c r="L178" s="49">
        <v>15702.36</v>
      </c>
      <c r="M178" s="65">
        <v>21487.01</v>
      </c>
      <c r="N178" s="79">
        <f t="shared" si="94"/>
        <v>206.61</v>
      </c>
      <c r="O178" s="41">
        <f t="shared" si="95"/>
        <v>21280.399999999998</v>
      </c>
      <c r="P178" s="79">
        <f t="shared" si="96"/>
        <v>206.61</v>
      </c>
      <c r="Q178" s="43">
        <f t="shared" si="86"/>
        <v>21073.789999999997</v>
      </c>
      <c r="R178" s="75">
        <f t="shared" si="57"/>
        <v>206.61</v>
      </c>
      <c r="S178" s="43">
        <f t="shared" si="58"/>
        <v>20867.179999999997</v>
      </c>
      <c r="T178" s="75">
        <f t="shared" si="59"/>
        <v>206.61</v>
      </c>
      <c r="U178" s="43">
        <f t="shared" si="60"/>
        <v>20660.569999999996</v>
      </c>
      <c r="V178" s="75">
        <f t="shared" si="61"/>
        <v>206.61</v>
      </c>
      <c r="W178" s="43">
        <f t="shared" si="62"/>
        <v>20453.959999999995</v>
      </c>
      <c r="X178" s="75">
        <f t="shared" si="63"/>
        <v>206.61</v>
      </c>
      <c r="Y178" s="43">
        <f t="shared" si="64"/>
        <v>20247.349999999995</v>
      </c>
      <c r="Z178" s="75">
        <f t="shared" si="65"/>
        <v>206.61</v>
      </c>
      <c r="AA178" s="43">
        <f t="shared" si="66"/>
        <v>20040.739999999994</v>
      </c>
      <c r="AB178" s="75">
        <f t="shared" si="67"/>
        <v>206.61</v>
      </c>
      <c r="AC178" s="43">
        <f t="shared" si="68"/>
        <v>19834.129999999994</v>
      </c>
      <c r="AD178" s="75">
        <f t="shared" si="69"/>
        <v>206.61</v>
      </c>
      <c r="AE178" s="43">
        <f t="shared" si="70"/>
        <v>19627.519999999993</v>
      </c>
      <c r="AF178" s="75">
        <f t="shared" si="97"/>
        <v>206.61</v>
      </c>
      <c r="AG178" s="43">
        <f t="shared" si="98"/>
        <v>19420.909999999993</v>
      </c>
      <c r="AH178" s="75">
        <f t="shared" si="99"/>
        <v>206.61</v>
      </c>
      <c r="AI178" s="43">
        <f t="shared" si="100"/>
        <v>19214.299999999992</v>
      </c>
      <c r="AJ178" s="75">
        <f t="shared" si="101"/>
        <v>206.61</v>
      </c>
      <c r="AK178" s="43">
        <f t="shared" si="102"/>
        <v>19007.68999999999</v>
      </c>
      <c r="AN178">
        <v>1</v>
      </c>
    </row>
    <row r="179" spans="1:40" ht="15">
      <c r="A179" s="139" t="s">
        <v>278</v>
      </c>
      <c r="B179" s="139"/>
      <c r="C179" s="49">
        <v>37189.37</v>
      </c>
      <c r="D179" s="49">
        <v>15495.75</v>
      </c>
      <c r="E179" s="49">
        <v>21693.62</v>
      </c>
      <c r="F179" s="50"/>
      <c r="G179" s="61">
        <v>206.61</v>
      </c>
      <c r="H179" s="51"/>
      <c r="I179" s="52"/>
      <c r="J179" s="50"/>
      <c r="K179" s="49">
        <v>37189.37</v>
      </c>
      <c r="L179" s="49">
        <v>15702.36</v>
      </c>
      <c r="M179" s="65">
        <v>21487.01</v>
      </c>
      <c r="N179" s="79">
        <f t="shared" si="94"/>
        <v>206.61</v>
      </c>
      <c r="O179" s="41">
        <f t="shared" si="95"/>
        <v>21280.399999999998</v>
      </c>
      <c r="P179" s="79">
        <f t="shared" si="96"/>
        <v>206.61</v>
      </c>
      <c r="Q179" s="43">
        <f t="shared" si="86"/>
        <v>21073.789999999997</v>
      </c>
      <c r="R179" s="75">
        <f t="shared" si="57"/>
        <v>206.61</v>
      </c>
      <c r="S179" s="43">
        <f t="shared" si="58"/>
        <v>20867.179999999997</v>
      </c>
      <c r="T179" s="75">
        <f t="shared" si="59"/>
        <v>206.61</v>
      </c>
      <c r="U179" s="43">
        <f t="shared" si="60"/>
        <v>20660.569999999996</v>
      </c>
      <c r="V179" s="75">
        <f t="shared" si="61"/>
        <v>206.61</v>
      </c>
      <c r="W179" s="43">
        <f t="shared" si="62"/>
        <v>20453.959999999995</v>
      </c>
      <c r="X179" s="75">
        <f t="shared" si="63"/>
        <v>206.61</v>
      </c>
      <c r="Y179" s="43">
        <f t="shared" si="64"/>
        <v>20247.349999999995</v>
      </c>
      <c r="Z179" s="75">
        <f t="shared" si="65"/>
        <v>206.61</v>
      </c>
      <c r="AA179" s="43">
        <f t="shared" si="66"/>
        <v>20040.739999999994</v>
      </c>
      <c r="AB179" s="75">
        <f t="shared" si="67"/>
        <v>206.61</v>
      </c>
      <c r="AC179" s="43">
        <f t="shared" si="68"/>
        <v>19834.129999999994</v>
      </c>
      <c r="AD179" s="75">
        <f t="shared" si="69"/>
        <v>206.61</v>
      </c>
      <c r="AE179" s="43">
        <f t="shared" si="70"/>
        <v>19627.519999999993</v>
      </c>
      <c r="AF179" s="75">
        <f t="shared" si="97"/>
        <v>206.61</v>
      </c>
      <c r="AG179" s="43">
        <f t="shared" si="98"/>
        <v>19420.909999999993</v>
      </c>
      <c r="AH179" s="75">
        <f t="shared" si="99"/>
        <v>206.61</v>
      </c>
      <c r="AI179" s="43">
        <f t="shared" si="100"/>
        <v>19214.299999999992</v>
      </c>
      <c r="AJ179" s="75">
        <f t="shared" si="101"/>
        <v>206.61</v>
      </c>
      <c r="AK179" s="43">
        <f t="shared" si="102"/>
        <v>19007.68999999999</v>
      </c>
      <c r="AN179">
        <v>1</v>
      </c>
    </row>
    <row r="180" spans="1:40" ht="15">
      <c r="A180" s="139" t="s">
        <v>283</v>
      </c>
      <c r="B180" s="139"/>
      <c r="C180" s="49">
        <v>37189.37</v>
      </c>
      <c r="D180" s="49">
        <v>15495.75</v>
      </c>
      <c r="E180" s="49">
        <v>21693.62</v>
      </c>
      <c r="F180" s="50"/>
      <c r="G180" s="61">
        <v>206.61</v>
      </c>
      <c r="H180" s="51"/>
      <c r="I180" s="52"/>
      <c r="J180" s="50"/>
      <c r="K180" s="49">
        <v>37189.37</v>
      </c>
      <c r="L180" s="49">
        <v>15702.36</v>
      </c>
      <c r="M180" s="65">
        <v>21487.01</v>
      </c>
      <c r="N180" s="79">
        <f t="shared" si="94"/>
        <v>206.61</v>
      </c>
      <c r="O180" s="41">
        <f t="shared" si="95"/>
        <v>21280.399999999998</v>
      </c>
      <c r="P180" s="79">
        <f t="shared" si="96"/>
        <v>206.61</v>
      </c>
      <c r="Q180" s="43">
        <f t="shared" si="86"/>
        <v>21073.789999999997</v>
      </c>
      <c r="R180" s="75">
        <f t="shared" si="57"/>
        <v>206.61</v>
      </c>
      <c r="S180" s="43">
        <f t="shared" si="58"/>
        <v>20867.179999999997</v>
      </c>
      <c r="T180" s="75">
        <f t="shared" si="59"/>
        <v>206.61</v>
      </c>
      <c r="U180" s="43">
        <f t="shared" si="60"/>
        <v>20660.569999999996</v>
      </c>
      <c r="V180" s="75">
        <f t="shared" si="61"/>
        <v>206.61</v>
      </c>
      <c r="W180" s="43">
        <f t="shared" si="62"/>
        <v>20453.959999999995</v>
      </c>
      <c r="X180" s="75">
        <f t="shared" si="63"/>
        <v>206.61</v>
      </c>
      <c r="Y180" s="43">
        <f t="shared" si="64"/>
        <v>20247.349999999995</v>
      </c>
      <c r="Z180" s="75">
        <f t="shared" si="65"/>
        <v>206.61</v>
      </c>
      <c r="AA180" s="43">
        <f t="shared" si="66"/>
        <v>20040.739999999994</v>
      </c>
      <c r="AB180" s="75">
        <f t="shared" si="67"/>
        <v>206.61</v>
      </c>
      <c r="AC180" s="43">
        <f t="shared" si="68"/>
        <v>19834.129999999994</v>
      </c>
      <c r="AD180" s="75">
        <f t="shared" si="69"/>
        <v>206.61</v>
      </c>
      <c r="AE180" s="43">
        <f t="shared" si="70"/>
        <v>19627.519999999993</v>
      </c>
      <c r="AF180" s="75">
        <f t="shared" si="97"/>
        <v>206.61</v>
      </c>
      <c r="AG180" s="43">
        <f t="shared" si="98"/>
        <v>19420.909999999993</v>
      </c>
      <c r="AH180" s="75">
        <f t="shared" si="99"/>
        <v>206.61</v>
      </c>
      <c r="AI180" s="43">
        <f t="shared" si="100"/>
        <v>19214.299999999992</v>
      </c>
      <c r="AJ180" s="75">
        <f t="shared" si="101"/>
        <v>206.61</v>
      </c>
      <c r="AK180" s="43">
        <f t="shared" si="102"/>
        <v>19007.68999999999</v>
      </c>
      <c r="AN180">
        <v>1</v>
      </c>
    </row>
    <row r="181" spans="1:40" ht="15">
      <c r="A181" s="139" t="s">
        <v>289</v>
      </c>
      <c r="B181" s="139"/>
      <c r="C181" s="49">
        <v>37189.37</v>
      </c>
      <c r="D181" s="49">
        <v>15495.75</v>
      </c>
      <c r="E181" s="49">
        <v>21693.62</v>
      </c>
      <c r="F181" s="50"/>
      <c r="G181" s="61">
        <v>206.61</v>
      </c>
      <c r="H181" s="51"/>
      <c r="I181" s="52"/>
      <c r="J181" s="50"/>
      <c r="K181" s="49">
        <v>37189.37</v>
      </c>
      <c r="L181" s="49">
        <v>15702.36</v>
      </c>
      <c r="M181" s="65">
        <v>21487.01</v>
      </c>
      <c r="N181" s="79">
        <f t="shared" si="94"/>
        <v>206.61</v>
      </c>
      <c r="O181" s="41">
        <f t="shared" si="95"/>
        <v>21280.399999999998</v>
      </c>
      <c r="P181" s="79">
        <f t="shared" si="96"/>
        <v>206.61</v>
      </c>
      <c r="Q181" s="43">
        <f t="shared" si="86"/>
        <v>21073.789999999997</v>
      </c>
      <c r="R181" s="75">
        <f t="shared" si="57"/>
        <v>206.61</v>
      </c>
      <c r="S181" s="43">
        <f t="shared" si="58"/>
        <v>20867.179999999997</v>
      </c>
      <c r="T181" s="75">
        <f t="shared" si="59"/>
        <v>206.61</v>
      </c>
      <c r="U181" s="43">
        <f t="shared" si="60"/>
        <v>20660.569999999996</v>
      </c>
      <c r="V181" s="75">
        <f t="shared" si="61"/>
        <v>206.61</v>
      </c>
      <c r="W181" s="43">
        <f t="shared" si="62"/>
        <v>20453.959999999995</v>
      </c>
      <c r="X181" s="75">
        <f t="shared" si="63"/>
        <v>206.61</v>
      </c>
      <c r="Y181" s="43">
        <f t="shared" si="64"/>
        <v>20247.349999999995</v>
      </c>
      <c r="Z181" s="75">
        <f t="shared" si="65"/>
        <v>206.61</v>
      </c>
      <c r="AA181" s="43">
        <f t="shared" si="66"/>
        <v>20040.739999999994</v>
      </c>
      <c r="AB181" s="75">
        <f t="shared" si="67"/>
        <v>206.61</v>
      </c>
      <c r="AC181" s="43">
        <f t="shared" si="68"/>
        <v>19834.129999999994</v>
      </c>
      <c r="AD181" s="75">
        <f t="shared" si="69"/>
        <v>206.61</v>
      </c>
      <c r="AE181" s="43">
        <f t="shared" si="70"/>
        <v>19627.519999999993</v>
      </c>
      <c r="AF181" s="75">
        <f t="shared" si="97"/>
        <v>206.61</v>
      </c>
      <c r="AG181" s="43">
        <f t="shared" si="98"/>
        <v>19420.909999999993</v>
      </c>
      <c r="AH181" s="75">
        <f t="shared" si="99"/>
        <v>206.61</v>
      </c>
      <c r="AI181" s="43">
        <f t="shared" si="100"/>
        <v>19214.299999999992</v>
      </c>
      <c r="AJ181" s="75">
        <f t="shared" si="101"/>
        <v>206.61</v>
      </c>
      <c r="AK181" s="43">
        <f t="shared" si="102"/>
        <v>19007.68999999999</v>
      </c>
      <c r="AN181">
        <v>1</v>
      </c>
    </row>
    <row r="182" spans="1:40" ht="15">
      <c r="A182" s="139" t="s">
        <v>295</v>
      </c>
      <c r="B182" s="139"/>
      <c r="C182" s="49">
        <v>37189.37</v>
      </c>
      <c r="D182" s="49">
        <v>15495.75</v>
      </c>
      <c r="E182" s="49">
        <v>21693.62</v>
      </c>
      <c r="F182" s="50"/>
      <c r="G182" s="61">
        <v>206.61</v>
      </c>
      <c r="H182" s="51"/>
      <c r="I182" s="52"/>
      <c r="J182" s="50"/>
      <c r="K182" s="49">
        <v>37189.37</v>
      </c>
      <c r="L182" s="49">
        <v>15702.36</v>
      </c>
      <c r="M182" s="65">
        <v>21487.01</v>
      </c>
      <c r="N182" s="79">
        <f t="shared" si="94"/>
        <v>206.61</v>
      </c>
      <c r="O182" s="41">
        <f t="shared" si="95"/>
        <v>21280.399999999998</v>
      </c>
      <c r="P182" s="79">
        <f t="shared" si="96"/>
        <v>206.61</v>
      </c>
      <c r="Q182" s="43">
        <f t="shared" si="86"/>
        <v>21073.789999999997</v>
      </c>
      <c r="R182" s="75">
        <f t="shared" si="57"/>
        <v>206.61</v>
      </c>
      <c r="S182" s="43">
        <f t="shared" si="58"/>
        <v>20867.179999999997</v>
      </c>
      <c r="T182" s="75">
        <f t="shared" si="59"/>
        <v>206.61</v>
      </c>
      <c r="U182" s="43">
        <f t="shared" si="60"/>
        <v>20660.569999999996</v>
      </c>
      <c r="V182" s="75">
        <f t="shared" si="61"/>
        <v>206.61</v>
      </c>
      <c r="W182" s="43">
        <f t="shared" si="62"/>
        <v>20453.959999999995</v>
      </c>
      <c r="X182" s="75">
        <f t="shared" si="63"/>
        <v>206.61</v>
      </c>
      <c r="Y182" s="43">
        <f t="shared" si="64"/>
        <v>20247.349999999995</v>
      </c>
      <c r="Z182" s="75">
        <f t="shared" si="65"/>
        <v>206.61</v>
      </c>
      <c r="AA182" s="43">
        <f t="shared" si="66"/>
        <v>20040.739999999994</v>
      </c>
      <c r="AB182" s="75">
        <f t="shared" si="67"/>
        <v>206.61</v>
      </c>
      <c r="AC182" s="43">
        <f t="shared" si="68"/>
        <v>19834.129999999994</v>
      </c>
      <c r="AD182" s="75">
        <f t="shared" si="69"/>
        <v>206.61</v>
      </c>
      <c r="AE182" s="43">
        <f t="shared" si="70"/>
        <v>19627.519999999993</v>
      </c>
      <c r="AF182" s="75">
        <f t="shared" si="97"/>
        <v>206.61</v>
      </c>
      <c r="AG182" s="43">
        <f t="shared" si="98"/>
        <v>19420.909999999993</v>
      </c>
      <c r="AH182" s="75">
        <f t="shared" si="99"/>
        <v>206.61</v>
      </c>
      <c r="AI182" s="43">
        <f t="shared" si="100"/>
        <v>19214.299999999992</v>
      </c>
      <c r="AJ182" s="75">
        <f t="shared" si="101"/>
        <v>206.61</v>
      </c>
      <c r="AK182" s="43">
        <f t="shared" si="102"/>
        <v>19007.68999999999</v>
      </c>
      <c r="AN182">
        <v>1</v>
      </c>
    </row>
    <row r="183" spans="1:40" ht="15">
      <c r="A183" s="139" t="s">
        <v>303</v>
      </c>
      <c r="B183" s="139"/>
      <c r="C183" s="49">
        <v>37189.37</v>
      </c>
      <c r="D183" s="49">
        <v>15495.75</v>
      </c>
      <c r="E183" s="49">
        <v>21693.62</v>
      </c>
      <c r="F183" s="50"/>
      <c r="G183" s="61">
        <v>206.61</v>
      </c>
      <c r="H183" s="51"/>
      <c r="I183" s="52"/>
      <c r="J183" s="50"/>
      <c r="K183" s="49">
        <v>37189.37</v>
      </c>
      <c r="L183" s="49">
        <v>15702.36</v>
      </c>
      <c r="M183" s="65">
        <v>21487.01</v>
      </c>
      <c r="N183" s="79">
        <f t="shared" si="94"/>
        <v>206.61</v>
      </c>
      <c r="O183" s="41">
        <f t="shared" si="95"/>
        <v>21280.399999999998</v>
      </c>
      <c r="P183" s="79">
        <f t="shared" si="96"/>
        <v>206.61</v>
      </c>
      <c r="Q183" s="43">
        <f t="shared" si="86"/>
        <v>21073.789999999997</v>
      </c>
      <c r="R183" s="75">
        <f t="shared" si="57"/>
        <v>206.61</v>
      </c>
      <c r="S183" s="43">
        <f t="shared" si="58"/>
        <v>20867.179999999997</v>
      </c>
      <c r="T183" s="75">
        <f t="shared" si="59"/>
        <v>206.61</v>
      </c>
      <c r="U183" s="43">
        <f t="shared" si="60"/>
        <v>20660.569999999996</v>
      </c>
      <c r="V183" s="75">
        <f t="shared" si="61"/>
        <v>206.61</v>
      </c>
      <c r="W183" s="43">
        <f t="shared" si="62"/>
        <v>20453.959999999995</v>
      </c>
      <c r="X183" s="75">
        <f t="shared" si="63"/>
        <v>206.61</v>
      </c>
      <c r="Y183" s="43">
        <f t="shared" si="64"/>
        <v>20247.349999999995</v>
      </c>
      <c r="Z183" s="75">
        <f t="shared" si="65"/>
        <v>206.61</v>
      </c>
      <c r="AA183" s="43">
        <f t="shared" si="66"/>
        <v>20040.739999999994</v>
      </c>
      <c r="AB183" s="75">
        <f t="shared" si="67"/>
        <v>206.61</v>
      </c>
      <c r="AC183" s="43">
        <f t="shared" si="68"/>
        <v>19834.129999999994</v>
      </c>
      <c r="AD183" s="75">
        <f t="shared" si="69"/>
        <v>206.61</v>
      </c>
      <c r="AE183" s="43">
        <f t="shared" si="70"/>
        <v>19627.519999999993</v>
      </c>
      <c r="AF183" s="75">
        <f t="shared" si="97"/>
        <v>206.61</v>
      </c>
      <c r="AG183" s="43">
        <f t="shared" si="98"/>
        <v>19420.909999999993</v>
      </c>
      <c r="AH183" s="75">
        <f t="shared" si="99"/>
        <v>206.61</v>
      </c>
      <c r="AI183" s="43">
        <f t="shared" si="100"/>
        <v>19214.299999999992</v>
      </c>
      <c r="AJ183" s="75">
        <f t="shared" si="101"/>
        <v>206.61</v>
      </c>
      <c r="AK183" s="43">
        <f t="shared" si="102"/>
        <v>19007.68999999999</v>
      </c>
      <c r="AN183">
        <v>1</v>
      </c>
    </row>
    <row r="184" spans="1:40" ht="15">
      <c r="A184" s="139" t="s">
        <v>311</v>
      </c>
      <c r="B184" s="139"/>
      <c r="C184" s="49">
        <v>37189.37</v>
      </c>
      <c r="D184" s="49">
        <v>15495.75</v>
      </c>
      <c r="E184" s="49">
        <v>21693.62</v>
      </c>
      <c r="F184" s="50"/>
      <c r="G184" s="61">
        <v>206.61</v>
      </c>
      <c r="H184" s="51"/>
      <c r="I184" s="52"/>
      <c r="J184" s="50"/>
      <c r="K184" s="49">
        <v>37189.37</v>
      </c>
      <c r="L184" s="49">
        <v>15702.36</v>
      </c>
      <c r="M184" s="65">
        <v>21487.01</v>
      </c>
      <c r="N184" s="79">
        <f t="shared" si="94"/>
        <v>206.61</v>
      </c>
      <c r="O184" s="41">
        <f t="shared" si="95"/>
        <v>21280.399999999998</v>
      </c>
      <c r="P184" s="79">
        <f t="shared" si="96"/>
        <v>206.61</v>
      </c>
      <c r="Q184" s="43">
        <f t="shared" si="86"/>
        <v>21073.789999999997</v>
      </c>
      <c r="R184" s="75">
        <f t="shared" si="57"/>
        <v>206.61</v>
      </c>
      <c r="S184" s="43">
        <f t="shared" si="58"/>
        <v>20867.179999999997</v>
      </c>
      <c r="T184" s="75">
        <f t="shared" si="59"/>
        <v>206.61</v>
      </c>
      <c r="U184" s="43">
        <f t="shared" si="60"/>
        <v>20660.569999999996</v>
      </c>
      <c r="V184" s="75">
        <f t="shared" si="61"/>
        <v>206.61</v>
      </c>
      <c r="W184" s="43">
        <f t="shared" si="62"/>
        <v>20453.959999999995</v>
      </c>
      <c r="X184" s="75">
        <f t="shared" si="63"/>
        <v>206.61</v>
      </c>
      <c r="Y184" s="43">
        <f t="shared" si="64"/>
        <v>20247.349999999995</v>
      </c>
      <c r="Z184" s="75">
        <f t="shared" si="65"/>
        <v>206.61</v>
      </c>
      <c r="AA184" s="43">
        <f t="shared" si="66"/>
        <v>20040.739999999994</v>
      </c>
      <c r="AB184" s="75">
        <f t="shared" si="67"/>
        <v>206.61</v>
      </c>
      <c r="AC184" s="43">
        <f t="shared" si="68"/>
        <v>19834.129999999994</v>
      </c>
      <c r="AD184" s="75">
        <f t="shared" si="69"/>
        <v>206.61</v>
      </c>
      <c r="AE184" s="43">
        <f t="shared" si="70"/>
        <v>19627.519999999993</v>
      </c>
      <c r="AF184" s="75">
        <f t="shared" si="97"/>
        <v>206.61</v>
      </c>
      <c r="AG184" s="43">
        <f t="shared" si="98"/>
        <v>19420.909999999993</v>
      </c>
      <c r="AH184" s="75">
        <f t="shared" si="99"/>
        <v>206.61</v>
      </c>
      <c r="AI184" s="43">
        <f t="shared" si="100"/>
        <v>19214.299999999992</v>
      </c>
      <c r="AJ184" s="75">
        <f t="shared" si="101"/>
        <v>206.61</v>
      </c>
      <c r="AK184" s="43">
        <f t="shared" si="102"/>
        <v>19007.68999999999</v>
      </c>
      <c r="AN184">
        <v>1</v>
      </c>
    </row>
    <row r="185" spans="1:40" ht="15">
      <c r="A185" s="139" t="s">
        <v>243</v>
      </c>
      <c r="B185" s="139"/>
      <c r="C185" s="49">
        <v>50014.97</v>
      </c>
      <c r="D185" s="49">
        <v>31259.25</v>
      </c>
      <c r="E185" s="49">
        <v>18755.72</v>
      </c>
      <c r="F185" s="50"/>
      <c r="G185" s="61">
        <v>416.79</v>
      </c>
      <c r="H185" s="51"/>
      <c r="I185" s="52"/>
      <c r="J185" s="50"/>
      <c r="K185" s="49">
        <v>50014.97</v>
      </c>
      <c r="L185" s="49">
        <v>31676.04</v>
      </c>
      <c r="M185" s="65">
        <v>18338.93</v>
      </c>
      <c r="N185" s="79">
        <f t="shared" si="94"/>
        <v>416.79</v>
      </c>
      <c r="O185" s="41">
        <f t="shared" si="95"/>
        <v>17922.14</v>
      </c>
      <c r="P185" s="79">
        <f t="shared" si="96"/>
        <v>416.79</v>
      </c>
      <c r="Q185" s="43">
        <f t="shared" si="86"/>
        <v>17505.35</v>
      </c>
      <c r="R185" s="75">
        <f t="shared" si="57"/>
        <v>416.79</v>
      </c>
      <c r="S185" s="43">
        <f t="shared" si="58"/>
        <v>17088.559999999998</v>
      </c>
      <c r="T185" s="75">
        <f t="shared" si="59"/>
        <v>416.79</v>
      </c>
      <c r="U185" s="43">
        <f t="shared" si="60"/>
        <v>16671.769999999997</v>
      </c>
      <c r="V185" s="75">
        <f t="shared" si="61"/>
        <v>416.79</v>
      </c>
      <c r="W185" s="43">
        <f t="shared" si="62"/>
        <v>16254.979999999996</v>
      </c>
      <c r="X185" s="75">
        <f t="shared" si="63"/>
        <v>416.79</v>
      </c>
      <c r="Y185" s="43">
        <f t="shared" si="64"/>
        <v>15838.189999999995</v>
      </c>
      <c r="Z185" s="75">
        <f t="shared" si="65"/>
        <v>416.79</v>
      </c>
      <c r="AA185" s="43">
        <f t="shared" si="66"/>
        <v>15421.399999999994</v>
      </c>
      <c r="AB185" s="75">
        <f t="shared" si="67"/>
        <v>416.79</v>
      </c>
      <c r="AC185" s="43">
        <f t="shared" si="68"/>
        <v>15004.609999999993</v>
      </c>
      <c r="AD185" s="75">
        <f t="shared" si="69"/>
        <v>416.79</v>
      </c>
      <c r="AE185" s="43">
        <f t="shared" si="70"/>
        <v>14587.819999999992</v>
      </c>
      <c r="AF185" s="75">
        <f t="shared" si="97"/>
        <v>416.79</v>
      </c>
      <c r="AG185" s="43">
        <f t="shared" si="98"/>
        <v>14171.029999999992</v>
      </c>
      <c r="AH185" s="75">
        <f t="shared" si="99"/>
        <v>416.79</v>
      </c>
      <c r="AI185" s="43">
        <f t="shared" si="100"/>
        <v>13754.23999999999</v>
      </c>
      <c r="AJ185" s="75">
        <f t="shared" si="101"/>
        <v>416.79</v>
      </c>
      <c r="AK185" s="43">
        <f t="shared" si="102"/>
        <v>13337.44999999999</v>
      </c>
      <c r="AN185">
        <v>1</v>
      </c>
    </row>
    <row r="186" spans="1:40" ht="19.5" customHeight="1">
      <c r="A186" s="139" t="s">
        <v>248</v>
      </c>
      <c r="B186" s="139"/>
      <c r="C186" s="49">
        <v>53186.08</v>
      </c>
      <c r="D186" s="49">
        <v>33241.5</v>
      </c>
      <c r="E186" s="49">
        <v>19944.58</v>
      </c>
      <c r="F186" s="50"/>
      <c r="G186" s="61">
        <v>443.22</v>
      </c>
      <c r="H186" s="51"/>
      <c r="I186" s="52"/>
      <c r="J186" s="50"/>
      <c r="K186" s="49">
        <v>53186.08</v>
      </c>
      <c r="L186" s="49">
        <v>33684.72</v>
      </c>
      <c r="M186" s="65">
        <v>19501.36</v>
      </c>
      <c r="N186" s="79">
        <f t="shared" si="94"/>
        <v>443.22</v>
      </c>
      <c r="O186" s="41">
        <f t="shared" si="95"/>
        <v>19058.14</v>
      </c>
      <c r="P186" s="79">
        <f t="shared" si="96"/>
        <v>443.22</v>
      </c>
      <c r="Q186" s="43">
        <f t="shared" si="86"/>
        <v>18614.92</v>
      </c>
      <c r="R186" s="75">
        <f t="shared" si="57"/>
        <v>443.22</v>
      </c>
      <c r="S186" s="43">
        <f t="shared" si="58"/>
        <v>18171.699999999997</v>
      </c>
      <c r="T186" s="75">
        <f t="shared" si="59"/>
        <v>443.22</v>
      </c>
      <c r="U186" s="43">
        <f t="shared" si="60"/>
        <v>17728.479999999996</v>
      </c>
      <c r="V186" s="75">
        <f t="shared" si="61"/>
        <v>443.22</v>
      </c>
      <c r="W186" s="43">
        <f t="shared" si="62"/>
        <v>17285.259999999995</v>
      </c>
      <c r="X186" s="75">
        <f t="shared" si="63"/>
        <v>443.22</v>
      </c>
      <c r="Y186" s="43">
        <f t="shared" si="64"/>
        <v>16842.039999999994</v>
      </c>
      <c r="Z186" s="75">
        <f t="shared" si="65"/>
        <v>443.22</v>
      </c>
      <c r="AA186" s="43">
        <f t="shared" si="66"/>
        <v>16398.819999999992</v>
      </c>
      <c r="AB186" s="75">
        <f t="shared" si="67"/>
        <v>443.22</v>
      </c>
      <c r="AC186" s="43">
        <f t="shared" si="68"/>
        <v>15955.599999999993</v>
      </c>
      <c r="AD186" s="75">
        <f t="shared" si="69"/>
        <v>443.22</v>
      </c>
      <c r="AE186" s="43">
        <f t="shared" si="70"/>
        <v>15512.379999999994</v>
      </c>
      <c r="AF186" s="75">
        <f t="shared" si="97"/>
        <v>443.22</v>
      </c>
      <c r="AG186" s="43">
        <f t="shared" si="98"/>
        <v>15069.159999999994</v>
      </c>
      <c r="AH186" s="75">
        <f t="shared" si="99"/>
        <v>443.22</v>
      </c>
      <c r="AI186" s="43">
        <f t="shared" si="100"/>
        <v>14625.939999999995</v>
      </c>
      <c r="AJ186" s="75">
        <f t="shared" si="101"/>
        <v>443.22</v>
      </c>
      <c r="AK186" s="43">
        <f t="shared" si="102"/>
        <v>14182.719999999996</v>
      </c>
      <c r="AN186">
        <v>1</v>
      </c>
    </row>
    <row r="187" spans="1:40" ht="15">
      <c r="A187" s="139" t="s">
        <v>253</v>
      </c>
      <c r="B187" s="139"/>
      <c r="C187" s="49">
        <v>45564.36</v>
      </c>
      <c r="D187" s="49">
        <v>28477.5</v>
      </c>
      <c r="E187" s="49">
        <v>17086.86</v>
      </c>
      <c r="F187" s="50"/>
      <c r="G187" s="61">
        <v>379.7</v>
      </c>
      <c r="H187" s="51"/>
      <c r="I187" s="52"/>
      <c r="J187" s="50"/>
      <c r="K187" s="49">
        <v>45564.36</v>
      </c>
      <c r="L187" s="49">
        <v>28857.2</v>
      </c>
      <c r="M187" s="65">
        <v>16707.16</v>
      </c>
      <c r="N187" s="79">
        <f t="shared" si="94"/>
        <v>379.7</v>
      </c>
      <c r="O187" s="41">
        <f t="shared" si="95"/>
        <v>16327.46</v>
      </c>
      <c r="P187" s="79">
        <f t="shared" si="96"/>
        <v>379.7</v>
      </c>
      <c r="Q187" s="43">
        <f t="shared" si="86"/>
        <v>15947.759999999998</v>
      </c>
      <c r="R187" s="75">
        <f t="shared" si="57"/>
        <v>379.7</v>
      </c>
      <c r="S187" s="43">
        <f t="shared" si="58"/>
        <v>15568.059999999998</v>
      </c>
      <c r="T187" s="75">
        <f t="shared" si="59"/>
        <v>379.7</v>
      </c>
      <c r="U187" s="43">
        <f t="shared" si="60"/>
        <v>15188.359999999997</v>
      </c>
      <c r="V187" s="75">
        <f t="shared" si="61"/>
        <v>379.7</v>
      </c>
      <c r="W187" s="43">
        <f t="shared" si="62"/>
        <v>14808.659999999996</v>
      </c>
      <c r="X187" s="75">
        <f t="shared" si="63"/>
        <v>379.7</v>
      </c>
      <c r="Y187" s="43">
        <f t="shared" si="64"/>
        <v>14428.959999999995</v>
      </c>
      <c r="Z187" s="75">
        <f t="shared" si="65"/>
        <v>379.7</v>
      </c>
      <c r="AA187" s="43">
        <f t="shared" si="66"/>
        <v>14049.259999999995</v>
      </c>
      <c r="AB187" s="75">
        <f t="shared" si="67"/>
        <v>379.7</v>
      </c>
      <c r="AC187" s="43">
        <f t="shared" si="68"/>
        <v>13669.559999999994</v>
      </c>
      <c r="AD187" s="75">
        <f t="shared" si="69"/>
        <v>379.7</v>
      </c>
      <c r="AE187" s="43">
        <f t="shared" si="70"/>
        <v>13289.859999999993</v>
      </c>
      <c r="AF187" s="75">
        <f t="shared" si="97"/>
        <v>379.7</v>
      </c>
      <c r="AG187" s="43">
        <f t="shared" si="98"/>
        <v>12910.159999999993</v>
      </c>
      <c r="AH187" s="75">
        <f t="shared" si="99"/>
        <v>379.7</v>
      </c>
      <c r="AI187" s="43">
        <f t="shared" si="100"/>
        <v>12530.459999999992</v>
      </c>
      <c r="AJ187" s="75">
        <f t="shared" si="101"/>
        <v>379.7</v>
      </c>
      <c r="AK187" s="43">
        <f t="shared" si="102"/>
        <v>12150.759999999991</v>
      </c>
      <c r="AN187">
        <v>1</v>
      </c>
    </row>
    <row r="188" spans="1:40" ht="15">
      <c r="A188" s="139" t="s">
        <v>256</v>
      </c>
      <c r="B188" s="139"/>
      <c r="C188" s="49">
        <v>39171.82</v>
      </c>
      <c r="D188" s="49">
        <v>24482.25</v>
      </c>
      <c r="E188" s="49">
        <v>14689.57</v>
      </c>
      <c r="F188" s="50"/>
      <c r="G188" s="61">
        <v>326.43</v>
      </c>
      <c r="H188" s="51"/>
      <c r="I188" s="52"/>
      <c r="J188" s="50"/>
      <c r="K188" s="49">
        <v>39171.82</v>
      </c>
      <c r="L188" s="49">
        <v>24808.68</v>
      </c>
      <c r="M188" s="65">
        <v>14363.14</v>
      </c>
      <c r="N188" s="79">
        <f t="shared" si="94"/>
        <v>326.43</v>
      </c>
      <c r="O188" s="41">
        <f t="shared" si="95"/>
        <v>14036.71</v>
      </c>
      <c r="P188" s="79">
        <f t="shared" si="96"/>
        <v>326.43</v>
      </c>
      <c r="Q188" s="43">
        <f t="shared" si="86"/>
        <v>13710.279999999999</v>
      </c>
      <c r="R188" s="75">
        <f aca="true" t="shared" si="103" ref="R188:R251">P188</f>
        <v>326.43</v>
      </c>
      <c r="S188" s="43">
        <f aca="true" t="shared" si="104" ref="S188:S251">Q188-R188</f>
        <v>13383.849999999999</v>
      </c>
      <c r="T188" s="75">
        <f aca="true" t="shared" si="105" ref="T188:T251">R188</f>
        <v>326.43</v>
      </c>
      <c r="U188" s="43">
        <f aca="true" t="shared" si="106" ref="U188:U251">S188-T188</f>
        <v>13057.419999999998</v>
      </c>
      <c r="V188" s="75">
        <f aca="true" t="shared" si="107" ref="V188:V251">T188</f>
        <v>326.43</v>
      </c>
      <c r="W188" s="43">
        <f aca="true" t="shared" si="108" ref="W188:W251">U188-V188</f>
        <v>12730.989999999998</v>
      </c>
      <c r="X188" s="75">
        <f aca="true" t="shared" si="109" ref="X188:X251">V188</f>
        <v>326.43</v>
      </c>
      <c r="Y188" s="43">
        <f aca="true" t="shared" si="110" ref="Y188:Y251">W188-X188</f>
        <v>12404.559999999998</v>
      </c>
      <c r="Z188" s="75">
        <f aca="true" t="shared" si="111" ref="Z188:Z251">X188</f>
        <v>326.43</v>
      </c>
      <c r="AA188" s="43">
        <f aca="true" t="shared" si="112" ref="AA188:AA251">Y188-Z188</f>
        <v>12078.129999999997</v>
      </c>
      <c r="AB188" s="75">
        <f aca="true" t="shared" si="113" ref="AB188:AB255">Z188</f>
        <v>326.43</v>
      </c>
      <c r="AC188" s="43">
        <f aca="true" t="shared" si="114" ref="AC188:AC251">AA188-AB188</f>
        <v>11751.699999999997</v>
      </c>
      <c r="AD188" s="75">
        <f aca="true" t="shared" si="115" ref="AD188:AD251">AB188</f>
        <v>326.43</v>
      </c>
      <c r="AE188" s="43">
        <f aca="true" t="shared" si="116" ref="AE188:AE251">AC188-AD188</f>
        <v>11425.269999999997</v>
      </c>
      <c r="AF188" s="75">
        <f t="shared" si="97"/>
        <v>326.43</v>
      </c>
      <c r="AG188" s="43">
        <f t="shared" si="98"/>
        <v>11098.839999999997</v>
      </c>
      <c r="AH188" s="75">
        <f t="shared" si="99"/>
        <v>326.43</v>
      </c>
      <c r="AI188" s="43">
        <f t="shared" si="100"/>
        <v>10772.409999999996</v>
      </c>
      <c r="AJ188" s="75">
        <f t="shared" si="101"/>
        <v>326.43</v>
      </c>
      <c r="AK188" s="43">
        <f t="shared" si="102"/>
        <v>10445.979999999996</v>
      </c>
      <c r="AN188">
        <v>1</v>
      </c>
    </row>
    <row r="189" spans="1:40" ht="15">
      <c r="A189" s="139" t="s">
        <v>260</v>
      </c>
      <c r="B189" s="139"/>
      <c r="C189" s="49">
        <v>40370.83</v>
      </c>
      <c r="D189" s="49">
        <v>25231.5</v>
      </c>
      <c r="E189" s="49">
        <v>15139.33</v>
      </c>
      <c r="F189" s="50"/>
      <c r="G189" s="61">
        <v>336.42</v>
      </c>
      <c r="H189" s="51"/>
      <c r="I189" s="52"/>
      <c r="J189" s="50"/>
      <c r="K189" s="49">
        <v>40370.83</v>
      </c>
      <c r="L189" s="49">
        <v>25567.92</v>
      </c>
      <c r="M189" s="65">
        <v>14802.91</v>
      </c>
      <c r="N189" s="79">
        <f t="shared" si="94"/>
        <v>336.42</v>
      </c>
      <c r="O189" s="41">
        <f t="shared" si="95"/>
        <v>14466.49</v>
      </c>
      <c r="P189" s="79">
        <f t="shared" si="96"/>
        <v>336.42</v>
      </c>
      <c r="Q189" s="43">
        <f t="shared" si="86"/>
        <v>14130.07</v>
      </c>
      <c r="R189" s="75">
        <f t="shared" si="103"/>
        <v>336.42</v>
      </c>
      <c r="S189" s="43">
        <f t="shared" si="104"/>
        <v>13793.65</v>
      </c>
      <c r="T189" s="75">
        <f t="shared" si="105"/>
        <v>336.42</v>
      </c>
      <c r="U189" s="43">
        <f t="shared" si="106"/>
        <v>13457.23</v>
      </c>
      <c r="V189" s="75">
        <f t="shared" si="107"/>
        <v>336.42</v>
      </c>
      <c r="W189" s="43">
        <f t="shared" si="108"/>
        <v>13120.81</v>
      </c>
      <c r="X189" s="75">
        <f t="shared" si="109"/>
        <v>336.42</v>
      </c>
      <c r="Y189" s="43">
        <f t="shared" si="110"/>
        <v>12784.39</v>
      </c>
      <c r="Z189" s="75">
        <f t="shared" si="111"/>
        <v>336.42</v>
      </c>
      <c r="AA189" s="43">
        <f t="shared" si="112"/>
        <v>12447.97</v>
      </c>
      <c r="AB189" s="75">
        <f t="shared" si="113"/>
        <v>336.42</v>
      </c>
      <c r="AC189" s="43">
        <f t="shared" si="114"/>
        <v>12111.55</v>
      </c>
      <c r="AD189" s="75">
        <f t="shared" si="115"/>
        <v>336.42</v>
      </c>
      <c r="AE189" s="43">
        <f t="shared" si="116"/>
        <v>11775.13</v>
      </c>
      <c r="AF189" s="75">
        <f t="shared" si="97"/>
        <v>336.42</v>
      </c>
      <c r="AG189" s="43">
        <f t="shared" si="98"/>
        <v>11438.71</v>
      </c>
      <c r="AH189" s="75">
        <f t="shared" si="99"/>
        <v>336.42</v>
      </c>
      <c r="AI189" s="43">
        <f t="shared" si="100"/>
        <v>11102.289999999999</v>
      </c>
      <c r="AJ189" s="75">
        <f t="shared" si="101"/>
        <v>336.42</v>
      </c>
      <c r="AK189" s="43">
        <f t="shared" si="102"/>
        <v>10765.869999999999</v>
      </c>
      <c r="AN189">
        <v>1</v>
      </c>
    </row>
    <row r="190" spans="1:40" ht="15">
      <c r="A190" s="139" t="s">
        <v>263</v>
      </c>
      <c r="B190" s="139"/>
      <c r="C190" s="49">
        <v>42453.6</v>
      </c>
      <c r="D190" s="49">
        <v>26533.5</v>
      </c>
      <c r="E190" s="49">
        <v>15920.1</v>
      </c>
      <c r="F190" s="50"/>
      <c r="G190" s="61">
        <v>353.78</v>
      </c>
      <c r="H190" s="51"/>
      <c r="I190" s="52"/>
      <c r="J190" s="50"/>
      <c r="K190" s="49">
        <v>42453.6</v>
      </c>
      <c r="L190" s="49">
        <v>26887.28</v>
      </c>
      <c r="M190" s="65">
        <v>15566.32</v>
      </c>
      <c r="N190" s="79">
        <f t="shared" si="94"/>
        <v>353.78</v>
      </c>
      <c r="O190" s="41">
        <f t="shared" si="95"/>
        <v>15212.539999999999</v>
      </c>
      <c r="P190" s="79">
        <f t="shared" si="96"/>
        <v>353.78</v>
      </c>
      <c r="Q190" s="43">
        <f t="shared" si="86"/>
        <v>14858.759999999998</v>
      </c>
      <c r="R190" s="75">
        <f t="shared" si="103"/>
        <v>353.78</v>
      </c>
      <c r="S190" s="43">
        <f t="shared" si="104"/>
        <v>14504.979999999998</v>
      </c>
      <c r="T190" s="75">
        <f t="shared" si="105"/>
        <v>353.78</v>
      </c>
      <c r="U190" s="43">
        <f t="shared" si="106"/>
        <v>14151.199999999997</v>
      </c>
      <c r="V190" s="75">
        <f t="shared" si="107"/>
        <v>353.78</v>
      </c>
      <c r="W190" s="43">
        <f t="shared" si="108"/>
        <v>13797.419999999996</v>
      </c>
      <c r="X190" s="75">
        <f t="shared" si="109"/>
        <v>353.78</v>
      </c>
      <c r="Y190" s="43">
        <f t="shared" si="110"/>
        <v>13443.639999999996</v>
      </c>
      <c r="Z190" s="75">
        <f t="shared" si="111"/>
        <v>353.78</v>
      </c>
      <c r="AA190" s="43">
        <f t="shared" si="112"/>
        <v>13089.859999999995</v>
      </c>
      <c r="AB190" s="75">
        <f t="shared" si="113"/>
        <v>353.78</v>
      </c>
      <c r="AC190" s="43">
        <f t="shared" si="114"/>
        <v>12736.079999999994</v>
      </c>
      <c r="AD190" s="75">
        <f t="shared" si="115"/>
        <v>353.78</v>
      </c>
      <c r="AE190" s="43">
        <f t="shared" si="116"/>
        <v>12382.299999999994</v>
      </c>
      <c r="AF190" s="75">
        <f t="shared" si="97"/>
        <v>353.78</v>
      </c>
      <c r="AG190" s="43">
        <f t="shared" si="98"/>
        <v>12028.519999999993</v>
      </c>
      <c r="AH190" s="75">
        <f t="shared" si="99"/>
        <v>353.78</v>
      </c>
      <c r="AI190" s="43">
        <f t="shared" si="100"/>
        <v>11674.739999999993</v>
      </c>
      <c r="AJ190" s="75">
        <f t="shared" si="101"/>
        <v>353.78</v>
      </c>
      <c r="AK190" s="43">
        <f t="shared" si="102"/>
        <v>11320.959999999992</v>
      </c>
      <c r="AN190">
        <v>1</v>
      </c>
    </row>
    <row r="191" spans="1:40" ht="15">
      <c r="A191" s="139" t="s">
        <v>268</v>
      </c>
      <c r="B191" s="139"/>
      <c r="C191" s="49">
        <v>42881.22</v>
      </c>
      <c r="D191" s="49">
        <v>26800.5</v>
      </c>
      <c r="E191" s="49">
        <v>16080.72</v>
      </c>
      <c r="F191" s="50"/>
      <c r="G191" s="61">
        <v>357.34</v>
      </c>
      <c r="H191" s="51"/>
      <c r="I191" s="52"/>
      <c r="J191" s="50"/>
      <c r="K191" s="49">
        <v>42881.22</v>
      </c>
      <c r="L191" s="49">
        <v>27157.84</v>
      </c>
      <c r="M191" s="65">
        <v>15723.38</v>
      </c>
      <c r="N191" s="79">
        <f t="shared" si="94"/>
        <v>357.34</v>
      </c>
      <c r="O191" s="41">
        <f t="shared" si="95"/>
        <v>15366.039999999999</v>
      </c>
      <c r="P191" s="79">
        <f t="shared" si="96"/>
        <v>357.34</v>
      </c>
      <c r="Q191" s="43">
        <f t="shared" si="86"/>
        <v>15008.699999999999</v>
      </c>
      <c r="R191" s="75">
        <f t="shared" si="103"/>
        <v>357.34</v>
      </c>
      <c r="S191" s="43">
        <f t="shared" si="104"/>
        <v>14651.359999999999</v>
      </c>
      <c r="T191" s="75">
        <f t="shared" si="105"/>
        <v>357.34</v>
      </c>
      <c r="U191" s="43">
        <f t="shared" si="106"/>
        <v>14294.019999999999</v>
      </c>
      <c r="V191" s="75">
        <f t="shared" si="107"/>
        <v>357.34</v>
      </c>
      <c r="W191" s="43">
        <f t="shared" si="108"/>
        <v>13936.679999999998</v>
      </c>
      <c r="X191" s="75">
        <f t="shared" si="109"/>
        <v>357.34</v>
      </c>
      <c r="Y191" s="43">
        <f t="shared" si="110"/>
        <v>13579.339999999998</v>
      </c>
      <c r="Z191" s="75">
        <f t="shared" si="111"/>
        <v>357.34</v>
      </c>
      <c r="AA191" s="43">
        <f t="shared" si="112"/>
        <v>13221.999999999998</v>
      </c>
      <c r="AB191" s="75">
        <f t="shared" si="113"/>
        <v>357.34</v>
      </c>
      <c r="AC191" s="43">
        <f t="shared" si="114"/>
        <v>12864.659999999998</v>
      </c>
      <c r="AD191" s="75">
        <f t="shared" si="115"/>
        <v>357.34</v>
      </c>
      <c r="AE191" s="43">
        <f t="shared" si="116"/>
        <v>12507.319999999998</v>
      </c>
      <c r="AF191" s="75">
        <f t="shared" si="97"/>
        <v>357.34</v>
      </c>
      <c r="AG191" s="43">
        <f t="shared" si="98"/>
        <v>12149.979999999998</v>
      </c>
      <c r="AH191" s="75">
        <f t="shared" si="99"/>
        <v>357.34</v>
      </c>
      <c r="AI191" s="43">
        <f t="shared" si="100"/>
        <v>11792.639999999998</v>
      </c>
      <c r="AJ191" s="75">
        <f t="shared" si="101"/>
        <v>357.34</v>
      </c>
      <c r="AK191" s="43">
        <f t="shared" si="102"/>
        <v>11435.299999999997</v>
      </c>
      <c r="AN191">
        <v>1</v>
      </c>
    </row>
    <row r="192" spans="1:40" ht="15">
      <c r="A192" s="139" t="s">
        <v>275</v>
      </c>
      <c r="B192" s="139"/>
      <c r="C192" s="49">
        <v>41254.59</v>
      </c>
      <c r="D192" s="49">
        <v>25784.25</v>
      </c>
      <c r="E192" s="49">
        <v>15470.34</v>
      </c>
      <c r="F192" s="50"/>
      <c r="G192" s="61">
        <v>343.79</v>
      </c>
      <c r="H192" s="51"/>
      <c r="I192" s="52"/>
      <c r="J192" s="50"/>
      <c r="K192" s="49">
        <v>41254.59</v>
      </c>
      <c r="L192" s="49">
        <v>26128.04</v>
      </c>
      <c r="M192" s="65">
        <v>15126.55</v>
      </c>
      <c r="N192" s="79">
        <f t="shared" si="94"/>
        <v>343.79</v>
      </c>
      <c r="O192" s="41">
        <f t="shared" si="95"/>
        <v>14782.759999999998</v>
      </c>
      <c r="P192" s="79">
        <f t="shared" si="96"/>
        <v>343.79</v>
      </c>
      <c r="Q192" s="43">
        <f t="shared" si="86"/>
        <v>14438.969999999998</v>
      </c>
      <c r="R192" s="75">
        <f t="shared" si="103"/>
        <v>343.79</v>
      </c>
      <c r="S192" s="43">
        <f t="shared" si="104"/>
        <v>14095.179999999997</v>
      </c>
      <c r="T192" s="75">
        <f t="shared" si="105"/>
        <v>343.79</v>
      </c>
      <c r="U192" s="43">
        <f t="shared" si="106"/>
        <v>13751.389999999996</v>
      </c>
      <c r="V192" s="75">
        <f t="shared" si="107"/>
        <v>343.79</v>
      </c>
      <c r="W192" s="43">
        <f t="shared" si="108"/>
        <v>13407.599999999995</v>
      </c>
      <c r="X192" s="75">
        <f t="shared" si="109"/>
        <v>343.79</v>
      </c>
      <c r="Y192" s="43">
        <f t="shared" si="110"/>
        <v>13063.809999999994</v>
      </c>
      <c r="Z192" s="75">
        <f t="shared" si="111"/>
        <v>343.79</v>
      </c>
      <c r="AA192" s="43">
        <f t="shared" si="112"/>
        <v>12720.019999999993</v>
      </c>
      <c r="AB192" s="75">
        <f t="shared" si="113"/>
        <v>343.79</v>
      </c>
      <c r="AC192" s="43">
        <f t="shared" si="114"/>
        <v>12376.229999999992</v>
      </c>
      <c r="AD192" s="75">
        <f t="shared" si="115"/>
        <v>343.79</v>
      </c>
      <c r="AE192" s="43">
        <f t="shared" si="116"/>
        <v>12032.439999999991</v>
      </c>
      <c r="AF192" s="75">
        <f t="shared" si="97"/>
        <v>343.79</v>
      </c>
      <c r="AG192" s="43">
        <f t="shared" si="98"/>
        <v>11688.64999999999</v>
      </c>
      <c r="AH192" s="75">
        <f t="shared" si="99"/>
        <v>343.79</v>
      </c>
      <c r="AI192" s="43">
        <f t="shared" si="100"/>
        <v>11344.85999999999</v>
      </c>
      <c r="AJ192" s="75">
        <f t="shared" si="101"/>
        <v>343.79</v>
      </c>
      <c r="AK192" s="43">
        <f t="shared" si="102"/>
        <v>11001.069999999989</v>
      </c>
      <c r="AN192">
        <v>1</v>
      </c>
    </row>
    <row r="193" spans="1:40" ht="15">
      <c r="A193" s="139" t="s">
        <v>280</v>
      </c>
      <c r="B193" s="139"/>
      <c r="C193" s="49">
        <v>42665.4</v>
      </c>
      <c r="D193" s="49">
        <v>26666.25</v>
      </c>
      <c r="E193" s="49">
        <v>15999.15</v>
      </c>
      <c r="F193" s="50"/>
      <c r="G193" s="61">
        <v>355.55</v>
      </c>
      <c r="H193" s="51"/>
      <c r="I193" s="52"/>
      <c r="J193" s="50"/>
      <c r="K193" s="49">
        <v>42665.4</v>
      </c>
      <c r="L193" s="49">
        <v>27021.8</v>
      </c>
      <c r="M193" s="65">
        <v>15643.6</v>
      </c>
      <c r="N193" s="79">
        <f t="shared" si="94"/>
        <v>355.55</v>
      </c>
      <c r="O193" s="41">
        <f t="shared" si="95"/>
        <v>15288.050000000001</v>
      </c>
      <c r="P193" s="79">
        <f t="shared" si="96"/>
        <v>355.55</v>
      </c>
      <c r="Q193" s="43">
        <f t="shared" si="86"/>
        <v>14932.500000000002</v>
      </c>
      <c r="R193" s="75">
        <f t="shared" si="103"/>
        <v>355.55</v>
      </c>
      <c r="S193" s="43">
        <f t="shared" si="104"/>
        <v>14576.950000000003</v>
      </c>
      <c r="T193" s="75">
        <f t="shared" si="105"/>
        <v>355.55</v>
      </c>
      <c r="U193" s="43">
        <f t="shared" si="106"/>
        <v>14221.400000000003</v>
      </c>
      <c r="V193" s="75">
        <f t="shared" si="107"/>
        <v>355.55</v>
      </c>
      <c r="W193" s="43">
        <f t="shared" si="108"/>
        <v>13865.850000000004</v>
      </c>
      <c r="X193" s="75">
        <f t="shared" si="109"/>
        <v>355.55</v>
      </c>
      <c r="Y193" s="43">
        <f t="shared" si="110"/>
        <v>13510.300000000005</v>
      </c>
      <c r="Z193" s="75">
        <f t="shared" si="111"/>
        <v>355.55</v>
      </c>
      <c r="AA193" s="43">
        <f t="shared" si="112"/>
        <v>13154.750000000005</v>
      </c>
      <c r="AB193" s="75">
        <f t="shared" si="113"/>
        <v>355.55</v>
      </c>
      <c r="AC193" s="43">
        <f t="shared" si="114"/>
        <v>12799.200000000006</v>
      </c>
      <c r="AD193" s="75">
        <f t="shared" si="115"/>
        <v>355.55</v>
      </c>
      <c r="AE193" s="43">
        <f t="shared" si="116"/>
        <v>12443.650000000007</v>
      </c>
      <c r="AF193" s="75">
        <f t="shared" si="97"/>
        <v>355.55</v>
      </c>
      <c r="AG193" s="43">
        <f t="shared" si="98"/>
        <v>12088.100000000008</v>
      </c>
      <c r="AH193" s="75">
        <f t="shared" si="99"/>
        <v>355.55</v>
      </c>
      <c r="AI193" s="43">
        <f t="shared" si="100"/>
        <v>11732.550000000008</v>
      </c>
      <c r="AJ193" s="75">
        <f t="shared" si="101"/>
        <v>355.55</v>
      </c>
      <c r="AK193" s="43">
        <f t="shared" si="102"/>
        <v>11377.00000000001</v>
      </c>
      <c r="AN193">
        <v>1</v>
      </c>
    </row>
    <row r="194" spans="1:40" ht="15">
      <c r="A194" s="139" t="s">
        <v>286</v>
      </c>
      <c r="B194" s="139"/>
      <c r="C194" s="49">
        <v>42665.4</v>
      </c>
      <c r="D194" s="49">
        <v>26666.25</v>
      </c>
      <c r="E194" s="49">
        <v>15999.15</v>
      </c>
      <c r="F194" s="50"/>
      <c r="G194" s="61">
        <v>355.55</v>
      </c>
      <c r="H194" s="51"/>
      <c r="I194" s="52"/>
      <c r="J194" s="50"/>
      <c r="K194" s="49">
        <v>42665.4</v>
      </c>
      <c r="L194" s="49">
        <v>27021.8</v>
      </c>
      <c r="M194" s="65">
        <v>15643.6</v>
      </c>
      <c r="N194" s="79">
        <f t="shared" si="94"/>
        <v>355.55</v>
      </c>
      <c r="O194" s="41">
        <f t="shared" si="95"/>
        <v>15288.050000000001</v>
      </c>
      <c r="P194" s="79">
        <f t="shared" si="96"/>
        <v>355.55</v>
      </c>
      <c r="Q194" s="43">
        <f t="shared" si="86"/>
        <v>14932.500000000002</v>
      </c>
      <c r="R194" s="75">
        <f t="shared" si="103"/>
        <v>355.55</v>
      </c>
      <c r="S194" s="43">
        <f t="shared" si="104"/>
        <v>14576.950000000003</v>
      </c>
      <c r="T194" s="75">
        <f t="shared" si="105"/>
        <v>355.55</v>
      </c>
      <c r="U194" s="43">
        <f t="shared" si="106"/>
        <v>14221.400000000003</v>
      </c>
      <c r="V194" s="75">
        <f t="shared" si="107"/>
        <v>355.55</v>
      </c>
      <c r="W194" s="43">
        <f t="shared" si="108"/>
        <v>13865.850000000004</v>
      </c>
      <c r="X194" s="75">
        <f t="shared" si="109"/>
        <v>355.55</v>
      </c>
      <c r="Y194" s="43">
        <f t="shared" si="110"/>
        <v>13510.300000000005</v>
      </c>
      <c r="Z194" s="75">
        <f t="shared" si="111"/>
        <v>355.55</v>
      </c>
      <c r="AA194" s="43">
        <f t="shared" si="112"/>
        <v>13154.750000000005</v>
      </c>
      <c r="AB194" s="75">
        <f t="shared" si="113"/>
        <v>355.55</v>
      </c>
      <c r="AC194" s="43">
        <f t="shared" si="114"/>
        <v>12799.200000000006</v>
      </c>
      <c r="AD194" s="75">
        <f t="shared" si="115"/>
        <v>355.55</v>
      </c>
      <c r="AE194" s="43">
        <f t="shared" si="116"/>
        <v>12443.650000000007</v>
      </c>
      <c r="AF194" s="75">
        <f t="shared" si="97"/>
        <v>355.55</v>
      </c>
      <c r="AG194" s="43">
        <f t="shared" si="98"/>
        <v>12088.100000000008</v>
      </c>
      <c r="AH194" s="75">
        <f t="shared" si="99"/>
        <v>355.55</v>
      </c>
      <c r="AI194" s="43">
        <f t="shared" si="100"/>
        <v>11732.550000000008</v>
      </c>
      <c r="AJ194" s="75">
        <f t="shared" si="101"/>
        <v>355.55</v>
      </c>
      <c r="AK194" s="43">
        <f t="shared" si="102"/>
        <v>11377.00000000001</v>
      </c>
      <c r="AN194">
        <v>1</v>
      </c>
    </row>
    <row r="195" spans="1:40" ht="15">
      <c r="A195" s="139" t="s">
        <v>293</v>
      </c>
      <c r="B195" s="139"/>
      <c r="C195" s="49">
        <v>35523.27</v>
      </c>
      <c r="D195" s="49">
        <v>22202.25</v>
      </c>
      <c r="E195" s="49">
        <v>13321.02</v>
      </c>
      <c r="F195" s="50"/>
      <c r="G195" s="61">
        <v>296.03</v>
      </c>
      <c r="H195" s="51"/>
      <c r="I195" s="52"/>
      <c r="J195" s="50"/>
      <c r="K195" s="49">
        <v>35523.27</v>
      </c>
      <c r="L195" s="49">
        <v>22498.28</v>
      </c>
      <c r="M195" s="65">
        <v>13024.99</v>
      </c>
      <c r="N195" s="79">
        <f t="shared" si="94"/>
        <v>296.03</v>
      </c>
      <c r="O195" s="41">
        <f t="shared" si="95"/>
        <v>12728.96</v>
      </c>
      <c r="P195" s="79">
        <f t="shared" si="96"/>
        <v>296.03</v>
      </c>
      <c r="Q195" s="43">
        <f t="shared" si="86"/>
        <v>12432.929999999998</v>
      </c>
      <c r="R195" s="75">
        <f t="shared" si="103"/>
        <v>296.03</v>
      </c>
      <c r="S195" s="43">
        <f t="shared" si="104"/>
        <v>12136.899999999998</v>
      </c>
      <c r="T195" s="75">
        <f t="shared" si="105"/>
        <v>296.03</v>
      </c>
      <c r="U195" s="43">
        <f t="shared" si="106"/>
        <v>11840.869999999997</v>
      </c>
      <c r="V195" s="75">
        <f t="shared" si="107"/>
        <v>296.03</v>
      </c>
      <c r="W195" s="43">
        <f t="shared" si="108"/>
        <v>11544.839999999997</v>
      </c>
      <c r="X195" s="75">
        <f t="shared" si="109"/>
        <v>296.03</v>
      </c>
      <c r="Y195" s="43">
        <f t="shared" si="110"/>
        <v>11248.809999999996</v>
      </c>
      <c r="Z195" s="75">
        <f t="shared" si="111"/>
        <v>296.03</v>
      </c>
      <c r="AA195" s="43">
        <f t="shared" si="112"/>
        <v>10952.779999999995</v>
      </c>
      <c r="AB195" s="75">
        <f t="shared" si="113"/>
        <v>296.03</v>
      </c>
      <c r="AC195" s="43">
        <f t="shared" si="114"/>
        <v>10656.749999999995</v>
      </c>
      <c r="AD195" s="75">
        <f t="shared" si="115"/>
        <v>296.03</v>
      </c>
      <c r="AE195" s="43">
        <f t="shared" si="116"/>
        <v>10360.719999999994</v>
      </c>
      <c r="AF195" s="75">
        <f t="shared" si="97"/>
        <v>296.03</v>
      </c>
      <c r="AG195" s="43">
        <f t="shared" si="98"/>
        <v>10064.689999999993</v>
      </c>
      <c r="AH195" s="75">
        <f t="shared" si="99"/>
        <v>296.03</v>
      </c>
      <c r="AI195" s="43">
        <f t="shared" si="100"/>
        <v>9768.659999999993</v>
      </c>
      <c r="AJ195" s="75">
        <f t="shared" si="101"/>
        <v>296.03</v>
      </c>
      <c r="AK195" s="43">
        <f t="shared" si="102"/>
        <v>9472.629999999992</v>
      </c>
      <c r="AN195">
        <v>1</v>
      </c>
    </row>
    <row r="196" spans="1:40" ht="15">
      <c r="A196" s="139" t="s">
        <v>299</v>
      </c>
      <c r="B196" s="139"/>
      <c r="C196" s="49">
        <v>35523.27</v>
      </c>
      <c r="D196" s="49">
        <v>22202.25</v>
      </c>
      <c r="E196" s="49">
        <v>13321.02</v>
      </c>
      <c r="F196" s="50"/>
      <c r="G196" s="61">
        <v>296.03</v>
      </c>
      <c r="H196" s="51"/>
      <c r="I196" s="52"/>
      <c r="J196" s="50"/>
      <c r="K196" s="49">
        <v>35523.27</v>
      </c>
      <c r="L196" s="49">
        <v>22498.28</v>
      </c>
      <c r="M196" s="65">
        <v>13024.99</v>
      </c>
      <c r="N196" s="79">
        <f t="shared" si="94"/>
        <v>296.03</v>
      </c>
      <c r="O196" s="41">
        <f t="shared" si="95"/>
        <v>12728.96</v>
      </c>
      <c r="P196" s="79">
        <f t="shared" si="96"/>
        <v>296.03</v>
      </c>
      <c r="Q196" s="43">
        <f t="shared" si="86"/>
        <v>12432.929999999998</v>
      </c>
      <c r="R196" s="75">
        <f t="shared" si="103"/>
        <v>296.03</v>
      </c>
      <c r="S196" s="43">
        <f t="shared" si="104"/>
        <v>12136.899999999998</v>
      </c>
      <c r="T196" s="75">
        <f t="shared" si="105"/>
        <v>296.03</v>
      </c>
      <c r="U196" s="43">
        <f t="shared" si="106"/>
        <v>11840.869999999997</v>
      </c>
      <c r="V196" s="75">
        <f t="shared" si="107"/>
        <v>296.03</v>
      </c>
      <c r="W196" s="43">
        <f t="shared" si="108"/>
        <v>11544.839999999997</v>
      </c>
      <c r="X196" s="75">
        <f t="shared" si="109"/>
        <v>296.03</v>
      </c>
      <c r="Y196" s="43">
        <f t="shared" si="110"/>
        <v>11248.809999999996</v>
      </c>
      <c r="Z196" s="75">
        <f t="shared" si="111"/>
        <v>296.03</v>
      </c>
      <c r="AA196" s="43">
        <f t="shared" si="112"/>
        <v>10952.779999999995</v>
      </c>
      <c r="AB196" s="75">
        <f t="shared" si="113"/>
        <v>296.03</v>
      </c>
      <c r="AC196" s="43">
        <f t="shared" si="114"/>
        <v>10656.749999999995</v>
      </c>
      <c r="AD196" s="75">
        <f t="shared" si="115"/>
        <v>296.03</v>
      </c>
      <c r="AE196" s="43">
        <f t="shared" si="116"/>
        <v>10360.719999999994</v>
      </c>
      <c r="AF196" s="75">
        <f t="shared" si="97"/>
        <v>296.03</v>
      </c>
      <c r="AG196" s="43">
        <f t="shared" si="98"/>
        <v>10064.689999999993</v>
      </c>
      <c r="AH196" s="75">
        <f t="shared" si="99"/>
        <v>296.03</v>
      </c>
      <c r="AI196" s="43">
        <f t="shared" si="100"/>
        <v>9768.659999999993</v>
      </c>
      <c r="AJ196" s="75">
        <f t="shared" si="101"/>
        <v>296.03</v>
      </c>
      <c r="AK196" s="43">
        <f t="shared" si="102"/>
        <v>9472.629999999992</v>
      </c>
      <c r="AN196">
        <v>1</v>
      </c>
    </row>
    <row r="197" spans="1:40" ht="15">
      <c r="A197" s="139" t="s">
        <v>310</v>
      </c>
      <c r="B197" s="139"/>
      <c r="C197" s="49">
        <v>35523.27</v>
      </c>
      <c r="D197" s="49">
        <v>22202.25</v>
      </c>
      <c r="E197" s="49">
        <v>13321.02</v>
      </c>
      <c r="F197" s="50"/>
      <c r="G197" s="61">
        <v>296.03</v>
      </c>
      <c r="H197" s="51"/>
      <c r="I197" s="52"/>
      <c r="J197" s="50"/>
      <c r="K197" s="49">
        <v>35523.27</v>
      </c>
      <c r="L197" s="49">
        <v>22498.28</v>
      </c>
      <c r="M197" s="65">
        <v>13024.99</v>
      </c>
      <c r="N197" s="79">
        <f t="shared" si="94"/>
        <v>296.03</v>
      </c>
      <c r="O197" s="41">
        <f t="shared" si="95"/>
        <v>12728.96</v>
      </c>
      <c r="P197" s="79">
        <f t="shared" si="96"/>
        <v>296.03</v>
      </c>
      <c r="Q197" s="43">
        <f t="shared" si="86"/>
        <v>12432.929999999998</v>
      </c>
      <c r="R197" s="75">
        <f t="shared" si="103"/>
        <v>296.03</v>
      </c>
      <c r="S197" s="43">
        <f t="shared" si="104"/>
        <v>12136.899999999998</v>
      </c>
      <c r="T197" s="75">
        <f t="shared" si="105"/>
        <v>296.03</v>
      </c>
      <c r="U197" s="43">
        <f t="shared" si="106"/>
        <v>11840.869999999997</v>
      </c>
      <c r="V197" s="75">
        <f t="shared" si="107"/>
        <v>296.03</v>
      </c>
      <c r="W197" s="43">
        <f t="shared" si="108"/>
        <v>11544.839999999997</v>
      </c>
      <c r="X197" s="75">
        <f t="shared" si="109"/>
        <v>296.03</v>
      </c>
      <c r="Y197" s="43">
        <f t="shared" si="110"/>
        <v>11248.809999999996</v>
      </c>
      <c r="Z197" s="75">
        <f t="shared" si="111"/>
        <v>296.03</v>
      </c>
      <c r="AA197" s="43">
        <f t="shared" si="112"/>
        <v>10952.779999999995</v>
      </c>
      <c r="AB197" s="75">
        <f t="shared" si="113"/>
        <v>296.03</v>
      </c>
      <c r="AC197" s="43">
        <f t="shared" si="114"/>
        <v>10656.749999999995</v>
      </c>
      <c r="AD197" s="75">
        <f t="shared" si="115"/>
        <v>296.03</v>
      </c>
      <c r="AE197" s="43">
        <f t="shared" si="116"/>
        <v>10360.719999999994</v>
      </c>
      <c r="AF197" s="75">
        <f t="shared" si="97"/>
        <v>296.03</v>
      </c>
      <c r="AG197" s="43">
        <f t="shared" si="98"/>
        <v>10064.689999999993</v>
      </c>
      <c r="AH197" s="75">
        <f t="shared" si="99"/>
        <v>296.03</v>
      </c>
      <c r="AI197" s="43">
        <f t="shared" si="100"/>
        <v>9768.659999999993</v>
      </c>
      <c r="AJ197" s="75">
        <f t="shared" si="101"/>
        <v>296.03</v>
      </c>
      <c r="AK197" s="43">
        <f t="shared" si="102"/>
        <v>9472.629999999992</v>
      </c>
      <c r="AN197">
        <v>1</v>
      </c>
    </row>
    <row r="198" spans="1:40" ht="15">
      <c r="A198" s="139" t="s">
        <v>315</v>
      </c>
      <c r="B198" s="139"/>
      <c r="C198" s="49">
        <v>35523.27</v>
      </c>
      <c r="D198" s="49">
        <v>22202.25</v>
      </c>
      <c r="E198" s="49">
        <v>13321.02</v>
      </c>
      <c r="F198" s="50"/>
      <c r="G198" s="61">
        <v>296.03</v>
      </c>
      <c r="H198" s="51"/>
      <c r="I198" s="52"/>
      <c r="J198" s="50"/>
      <c r="K198" s="49">
        <v>35523.27</v>
      </c>
      <c r="L198" s="49">
        <v>22498.28</v>
      </c>
      <c r="M198" s="65">
        <v>13024.99</v>
      </c>
      <c r="N198" s="79">
        <f t="shared" si="94"/>
        <v>296.03</v>
      </c>
      <c r="O198" s="41">
        <f t="shared" si="95"/>
        <v>12728.96</v>
      </c>
      <c r="P198" s="79">
        <f t="shared" si="96"/>
        <v>296.03</v>
      </c>
      <c r="Q198" s="43">
        <f t="shared" si="86"/>
        <v>12432.929999999998</v>
      </c>
      <c r="R198" s="75">
        <f t="shared" si="103"/>
        <v>296.03</v>
      </c>
      <c r="S198" s="43">
        <f t="shared" si="104"/>
        <v>12136.899999999998</v>
      </c>
      <c r="T198" s="75">
        <f t="shared" si="105"/>
        <v>296.03</v>
      </c>
      <c r="U198" s="43">
        <f t="shared" si="106"/>
        <v>11840.869999999997</v>
      </c>
      <c r="V198" s="75">
        <f t="shared" si="107"/>
        <v>296.03</v>
      </c>
      <c r="W198" s="43">
        <f t="shared" si="108"/>
        <v>11544.839999999997</v>
      </c>
      <c r="X198" s="75">
        <f t="shared" si="109"/>
        <v>296.03</v>
      </c>
      <c r="Y198" s="43">
        <f t="shared" si="110"/>
        <v>11248.809999999996</v>
      </c>
      <c r="Z198" s="75">
        <f t="shared" si="111"/>
        <v>296.03</v>
      </c>
      <c r="AA198" s="43">
        <f t="shared" si="112"/>
        <v>10952.779999999995</v>
      </c>
      <c r="AB198" s="75">
        <f t="shared" si="113"/>
        <v>296.03</v>
      </c>
      <c r="AC198" s="43">
        <f t="shared" si="114"/>
        <v>10656.749999999995</v>
      </c>
      <c r="AD198" s="75">
        <f t="shared" si="115"/>
        <v>296.03</v>
      </c>
      <c r="AE198" s="43">
        <f t="shared" si="116"/>
        <v>10360.719999999994</v>
      </c>
      <c r="AF198" s="75">
        <f t="shared" si="97"/>
        <v>296.03</v>
      </c>
      <c r="AG198" s="43">
        <f t="shared" si="98"/>
        <v>10064.689999999993</v>
      </c>
      <c r="AH198" s="75">
        <f t="shared" si="99"/>
        <v>296.03</v>
      </c>
      <c r="AI198" s="43">
        <f t="shared" si="100"/>
        <v>9768.659999999993</v>
      </c>
      <c r="AJ198" s="75">
        <f t="shared" si="101"/>
        <v>296.03</v>
      </c>
      <c r="AK198" s="43">
        <f t="shared" si="102"/>
        <v>9472.629999999992</v>
      </c>
      <c r="AN198">
        <v>1</v>
      </c>
    </row>
    <row r="199" spans="1:40" ht="15">
      <c r="A199" s="139" t="s">
        <v>318</v>
      </c>
      <c r="B199" s="139"/>
      <c r="C199" s="49">
        <v>35523.27</v>
      </c>
      <c r="D199" s="49">
        <v>22202.25</v>
      </c>
      <c r="E199" s="49">
        <v>13321.02</v>
      </c>
      <c r="F199" s="50"/>
      <c r="G199" s="61">
        <v>296.03</v>
      </c>
      <c r="H199" s="51"/>
      <c r="I199" s="52"/>
      <c r="J199" s="50"/>
      <c r="K199" s="49">
        <v>35523.27</v>
      </c>
      <c r="L199" s="49">
        <v>22498.28</v>
      </c>
      <c r="M199" s="65">
        <v>13024.99</v>
      </c>
      <c r="N199" s="79">
        <f t="shared" si="94"/>
        <v>296.03</v>
      </c>
      <c r="O199" s="41">
        <f t="shared" si="95"/>
        <v>12728.96</v>
      </c>
      <c r="P199" s="79">
        <f t="shared" si="96"/>
        <v>296.03</v>
      </c>
      <c r="Q199" s="43">
        <f t="shared" si="86"/>
        <v>12432.929999999998</v>
      </c>
      <c r="R199" s="75">
        <f t="shared" si="103"/>
        <v>296.03</v>
      </c>
      <c r="S199" s="43">
        <f t="shared" si="104"/>
        <v>12136.899999999998</v>
      </c>
      <c r="T199" s="75">
        <f t="shared" si="105"/>
        <v>296.03</v>
      </c>
      <c r="U199" s="43">
        <f t="shared" si="106"/>
        <v>11840.869999999997</v>
      </c>
      <c r="V199" s="75">
        <f t="shared" si="107"/>
        <v>296.03</v>
      </c>
      <c r="W199" s="43">
        <f t="shared" si="108"/>
        <v>11544.839999999997</v>
      </c>
      <c r="X199" s="75">
        <f t="shared" si="109"/>
        <v>296.03</v>
      </c>
      <c r="Y199" s="43">
        <f t="shared" si="110"/>
        <v>11248.809999999996</v>
      </c>
      <c r="Z199" s="75">
        <f t="shared" si="111"/>
        <v>296.03</v>
      </c>
      <c r="AA199" s="43">
        <f t="shared" si="112"/>
        <v>10952.779999999995</v>
      </c>
      <c r="AB199" s="75">
        <f t="shared" si="113"/>
        <v>296.03</v>
      </c>
      <c r="AC199" s="43">
        <f t="shared" si="114"/>
        <v>10656.749999999995</v>
      </c>
      <c r="AD199" s="75">
        <f t="shared" si="115"/>
        <v>296.03</v>
      </c>
      <c r="AE199" s="43">
        <f t="shared" si="116"/>
        <v>10360.719999999994</v>
      </c>
      <c r="AF199" s="75">
        <f t="shared" si="97"/>
        <v>296.03</v>
      </c>
      <c r="AG199" s="43">
        <f t="shared" si="98"/>
        <v>10064.689999999993</v>
      </c>
      <c r="AH199" s="75">
        <f t="shared" si="99"/>
        <v>296.03</v>
      </c>
      <c r="AI199" s="43">
        <f t="shared" si="100"/>
        <v>9768.659999999993</v>
      </c>
      <c r="AJ199" s="75">
        <f t="shared" si="101"/>
        <v>296.03</v>
      </c>
      <c r="AK199" s="43">
        <f t="shared" si="102"/>
        <v>9472.629999999992</v>
      </c>
      <c r="AN199">
        <v>1</v>
      </c>
    </row>
    <row r="200" spans="1:40" ht="15">
      <c r="A200" s="139" t="s">
        <v>321</v>
      </c>
      <c r="B200" s="139"/>
      <c r="C200" s="49">
        <v>35523.27</v>
      </c>
      <c r="D200" s="49">
        <v>22202.25</v>
      </c>
      <c r="E200" s="49">
        <v>13321.02</v>
      </c>
      <c r="F200" s="50"/>
      <c r="G200" s="61">
        <v>296.03</v>
      </c>
      <c r="H200" s="51"/>
      <c r="I200" s="52"/>
      <c r="J200" s="50"/>
      <c r="K200" s="49">
        <v>35523.27</v>
      </c>
      <c r="L200" s="49">
        <v>22498.28</v>
      </c>
      <c r="M200" s="65">
        <v>13024.99</v>
      </c>
      <c r="N200" s="79">
        <f t="shared" si="94"/>
        <v>296.03</v>
      </c>
      <c r="O200" s="41">
        <f t="shared" si="95"/>
        <v>12728.96</v>
      </c>
      <c r="P200" s="79">
        <f t="shared" si="96"/>
        <v>296.03</v>
      </c>
      <c r="Q200" s="43">
        <f t="shared" si="86"/>
        <v>12432.929999999998</v>
      </c>
      <c r="R200" s="75">
        <f t="shared" si="103"/>
        <v>296.03</v>
      </c>
      <c r="S200" s="43">
        <f t="shared" si="104"/>
        <v>12136.899999999998</v>
      </c>
      <c r="T200" s="75">
        <f t="shared" si="105"/>
        <v>296.03</v>
      </c>
      <c r="U200" s="43">
        <f t="shared" si="106"/>
        <v>11840.869999999997</v>
      </c>
      <c r="V200" s="75">
        <f t="shared" si="107"/>
        <v>296.03</v>
      </c>
      <c r="W200" s="43">
        <f t="shared" si="108"/>
        <v>11544.839999999997</v>
      </c>
      <c r="X200" s="75">
        <f t="shared" si="109"/>
        <v>296.03</v>
      </c>
      <c r="Y200" s="43">
        <f t="shared" si="110"/>
        <v>11248.809999999996</v>
      </c>
      <c r="Z200" s="75">
        <f t="shared" si="111"/>
        <v>296.03</v>
      </c>
      <c r="AA200" s="43">
        <f t="shared" si="112"/>
        <v>10952.779999999995</v>
      </c>
      <c r="AB200" s="75">
        <f t="shared" si="113"/>
        <v>296.03</v>
      </c>
      <c r="AC200" s="43">
        <f t="shared" si="114"/>
        <v>10656.749999999995</v>
      </c>
      <c r="AD200" s="75">
        <f t="shared" si="115"/>
        <v>296.03</v>
      </c>
      <c r="AE200" s="43">
        <f t="shared" si="116"/>
        <v>10360.719999999994</v>
      </c>
      <c r="AF200" s="75">
        <f t="shared" si="97"/>
        <v>296.03</v>
      </c>
      <c r="AG200" s="43">
        <f t="shared" si="98"/>
        <v>10064.689999999993</v>
      </c>
      <c r="AH200" s="75">
        <f t="shared" si="99"/>
        <v>296.03</v>
      </c>
      <c r="AI200" s="43">
        <f t="shared" si="100"/>
        <v>9768.659999999993</v>
      </c>
      <c r="AJ200" s="75">
        <f t="shared" si="101"/>
        <v>296.03</v>
      </c>
      <c r="AK200" s="43">
        <f t="shared" si="102"/>
        <v>9472.629999999992</v>
      </c>
      <c r="AN200">
        <v>1</v>
      </c>
    </row>
    <row r="201" spans="1:40" ht="15">
      <c r="A201" s="139" t="s">
        <v>231</v>
      </c>
      <c r="B201" s="139"/>
      <c r="C201" s="49">
        <v>35523.27</v>
      </c>
      <c r="D201" s="49">
        <v>22202.25</v>
      </c>
      <c r="E201" s="49">
        <v>13321.02</v>
      </c>
      <c r="F201" s="50"/>
      <c r="G201" s="61">
        <v>296.03</v>
      </c>
      <c r="H201" s="51"/>
      <c r="I201" s="52"/>
      <c r="J201" s="50"/>
      <c r="K201" s="49">
        <v>35523.27</v>
      </c>
      <c r="L201" s="49">
        <v>22498.28</v>
      </c>
      <c r="M201" s="65">
        <v>13024.99</v>
      </c>
      <c r="N201" s="79">
        <f t="shared" si="94"/>
        <v>296.03</v>
      </c>
      <c r="O201" s="41">
        <f t="shared" si="95"/>
        <v>12728.96</v>
      </c>
      <c r="P201" s="79">
        <f t="shared" si="96"/>
        <v>296.03</v>
      </c>
      <c r="Q201" s="43">
        <f t="shared" si="86"/>
        <v>12432.929999999998</v>
      </c>
      <c r="R201" s="75">
        <f t="shared" si="103"/>
        <v>296.03</v>
      </c>
      <c r="S201" s="43">
        <f t="shared" si="104"/>
        <v>12136.899999999998</v>
      </c>
      <c r="T201" s="75">
        <f t="shared" si="105"/>
        <v>296.03</v>
      </c>
      <c r="U201" s="43">
        <f t="shared" si="106"/>
        <v>11840.869999999997</v>
      </c>
      <c r="V201" s="75">
        <f t="shared" si="107"/>
        <v>296.03</v>
      </c>
      <c r="W201" s="43">
        <f t="shared" si="108"/>
        <v>11544.839999999997</v>
      </c>
      <c r="X201" s="75">
        <f t="shared" si="109"/>
        <v>296.03</v>
      </c>
      <c r="Y201" s="43">
        <f t="shared" si="110"/>
        <v>11248.809999999996</v>
      </c>
      <c r="Z201" s="75">
        <f t="shared" si="111"/>
        <v>296.03</v>
      </c>
      <c r="AA201" s="43">
        <f t="shared" si="112"/>
        <v>10952.779999999995</v>
      </c>
      <c r="AB201" s="75">
        <f t="shared" si="113"/>
        <v>296.03</v>
      </c>
      <c r="AC201" s="43">
        <f t="shared" si="114"/>
        <v>10656.749999999995</v>
      </c>
      <c r="AD201" s="75">
        <f t="shared" si="115"/>
        <v>296.03</v>
      </c>
      <c r="AE201" s="43">
        <f t="shared" si="116"/>
        <v>10360.719999999994</v>
      </c>
      <c r="AF201" s="75">
        <f t="shared" si="97"/>
        <v>296.03</v>
      </c>
      <c r="AG201" s="43">
        <f t="shared" si="98"/>
        <v>10064.689999999993</v>
      </c>
      <c r="AH201" s="75">
        <f t="shared" si="99"/>
        <v>296.03</v>
      </c>
      <c r="AI201" s="43">
        <f t="shared" si="100"/>
        <v>9768.659999999993</v>
      </c>
      <c r="AJ201" s="75">
        <f t="shared" si="101"/>
        <v>296.03</v>
      </c>
      <c r="AK201" s="43">
        <f t="shared" si="102"/>
        <v>9472.629999999992</v>
      </c>
      <c r="AN201">
        <v>1</v>
      </c>
    </row>
    <row r="202" spans="1:40" ht="15">
      <c r="A202" s="139" t="s">
        <v>247</v>
      </c>
      <c r="B202" s="139"/>
      <c r="C202" s="49">
        <v>87394.14</v>
      </c>
      <c r="D202" s="49">
        <v>54621</v>
      </c>
      <c r="E202" s="49">
        <v>32773.14</v>
      </c>
      <c r="F202" s="50"/>
      <c r="G202" s="61">
        <v>728.28</v>
      </c>
      <c r="H202" s="51"/>
      <c r="I202" s="52"/>
      <c r="J202" s="50"/>
      <c r="K202" s="49">
        <v>87394.14</v>
      </c>
      <c r="L202" s="49">
        <v>55349.28</v>
      </c>
      <c r="M202" s="65">
        <v>32044.86</v>
      </c>
      <c r="N202" s="79">
        <f t="shared" si="94"/>
        <v>728.28</v>
      </c>
      <c r="O202" s="41">
        <f t="shared" si="95"/>
        <v>31316.58</v>
      </c>
      <c r="P202" s="79">
        <f t="shared" si="96"/>
        <v>728.28</v>
      </c>
      <c r="Q202" s="43">
        <f t="shared" si="86"/>
        <v>30588.300000000003</v>
      </c>
      <c r="R202" s="75">
        <f t="shared" si="103"/>
        <v>728.28</v>
      </c>
      <c r="S202" s="43">
        <f t="shared" si="104"/>
        <v>29860.020000000004</v>
      </c>
      <c r="T202" s="75">
        <f t="shared" si="105"/>
        <v>728.28</v>
      </c>
      <c r="U202" s="43">
        <f t="shared" si="106"/>
        <v>29131.740000000005</v>
      </c>
      <c r="V202" s="75">
        <f t="shared" si="107"/>
        <v>728.28</v>
      </c>
      <c r="W202" s="43">
        <f t="shared" si="108"/>
        <v>28403.460000000006</v>
      </c>
      <c r="X202" s="75">
        <f t="shared" si="109"/>
        <v>728.28</v>
      </c>
      <c r="Y202" s="43">
        <f t="shared" si="110"/>
        <v>27675.180000000008</v>
      </c>
      <c r="Z202" s="75">
        <f t="shared" si="111"/>
        <v>728.28</v>
      </c>
      <c r="AA202" s="43">
        <f t="shared" si="112"/>
        <v>26946.90000000001</v>
      </c>
      <c r="AB202" s="75">
        <f t="shared" si="113"/>
        <v>728.28</v>
      </c>
      <c r="AC202" s="43">
        <f t="shared" si="114"/>
        <v>26218.62000000001</v>
      </c>
      <c r="AD202" s="75">
        <f t="shared" si="115"/>
        <v>728.28</v>
      </c>
      <c r="AE202" s="43">
        <f t="shared" si="116"/>
        <v>25490.34000000001</v>
      </c>
      <c r="AF202" s="75">
        <f t="shared" si="97"/>
        <v>728.28</v>
      </c>
      <c r="AG202" s="43">
        <f t="shared" si="98"/>
        <v>24762.060000000012</v>
      </c>
      <c r="AH202" s="75">
        <f t="shared" si="99"/>
        <v>728.28</v>
      </c>
      <c r="AI202" s="43">
        <f t="shared" si="100"/>
        <v>24033.780000000013</v>
      </c>
      <c r="AJ202" s="75">
        <f t="shared" si="101"/>
        <v>728.28</v>
      </c>
      <c r="AK202" s="43">
        <f t="shared" si="102"/>
        <v>23305.500000000015</v>
      </c>
      <c r="AN202">
        <v>1</v>
      </c>
    </row>
    <row r="203" spans="1:40" ht="15">
      <c r="A203" s="139" t="s">
        <v>167</v>
      </c>
      <c r="B203" s="139"/>
      <c r="C203" s="49">
        <v>583073.07</v>
      </c>
      <c r="D203" s="49">
        <v>182210.25</v>
      </c>
      <c r="E203" s="49">
        <v>400862.82</v>
      </c>
      <c r="F203" s="50"/>
      <c r="G203" s="49">
        <v>2429.47</v>
      </c>
      <c r="H203" s="51"/>
      <c r="I203" s="52"/>
      <c r="J203" s="50"/>
      <c r="K203" s="49">
        <v>583073.07</v>
      </c>
      <c r="L203" s="49">
        <v>184639.72</v>
      </c>
      <c r="M203" s="65">
        <v>398433.35</v>
      </c>
      <c r="N203" s="79">
        <f t="shared" si="94"/>
        <v>2429.47</v>
      </c>
      <c r="O203" s="41">
        <f t="shared" si="95"/>
        <v>396003.88</v>
      </c>
      <c r="P203" s="79">
        <f t="shared" si="96"/>
        <v>2429.47</v>
      </c>
      <c r="Q203" s="43">
        <f t="shared" si="86"/>
        <v>393574.41000000003</v>
      </c>
      <c r="R203" s="75">
        <f t="shared" si="103"/>
        <v>2429.47</v>
      </c>
      <c r="S203" s="43">
        <f t="shared" si="104"/>
        <v>391144.94000000006</v>
      </c>
      <c r="T203" s="75">
        <f t="shared" si="105"/>
        <v>2429.47</v>
      </c>
      <c r="U203" s="43">
        <f t="shared" si="106"/>
        <v>388715.4700000001</v>
      </c>
      <c r="V203" s="75">
        <f t="shared" si="107"/>
        <v>2429.47</v>
      </c>
      <c r="W203" s="43">
        <f t="shared" si="108"/>
        <v>386286.0000000001</v>
      </c>
      <c r="X203" s="75">
        <f t="shared" si="109"/>
        <v>2429.47</v>
      </c>
      <c r="Y203" s="43">
        <f t="shared" si="110"/>
        <v>383856.53000000014</v>
      </c>
      <c r="Z203" s="75">
        <f t="shared" si="111"/>
        <v>2429.47</v>
      </c>
      <c r="AA203" s="43">
        <f t="shared" si="112"/>
        <v>381427.0600000002</v>
      </c>
      <c r="AB203" s="75">
        <f t="shared" si="113"/>
        <v>2429.47</v>
      </c>
      <c r="AC203" s="43">
        <f t="shared" si="114"/>
        <v>378997.5900000002</v>
      </c>
      <c r="AD203" s="75">
        <f t="shared" si="115"/>
        <v>2429.47</v>
      </c>
      <c r="AE203" s="43">
        <f t="shared" si="116"/>
        <v>376568.1200000002</v>
      </c>
      <c r="AF203" s="75">
        <f t="shared" si="97"/>
        <v>2429.47</v>
      </c>
      <c r="AG203" s="43">
        <f t="shared" si="98"/>
        <v>374138.65000000026</v>
      </c>
      <c r="AH203" s="75">
        <f t="shared" si="99"/>
        <v>2429.47</v>
      </c>
      <c r="AI203" s="43">
        <f t="shared" si="100"/>
        <v>371709.1800000003</v>
      </c>
      <c r="AJ203" s="75">
        <f t="shared" si="101"/>
        <v>2429.47</v>
      </c>
      <c r="AK203" s="43">
        <f t="shared" si="102"/>
        <v>369279.7100000003</v>
      </c>
      <c r="AN203">
        <v>1</v>
      </c>
    </row>
    <row r="204" spans="1:40" ht="15">
      <c r="A204" s="139" t="s">
        <v>178</v>
      </c>
      <c r="B204" s="139"/>
      <c r="C204" s="49">
        <v>583073.07</v>
      </c>
      <c r="D204" s="49">
        <v>182210.25</v>
      </c>
      <c r="E204" s="49">
        <v>400862.82</v>
      </c>
      <c r="F204" s="50"/>
      <c r="G204" s="49">
        <v>2429.47</v>
      </c>
      <c r="H204" s="51"/>
      <c r="I204" s="52"/>
      <c r="J204" s="50"/>
      <c r="K204" s="49">
        <v>583073.07</v>
      </c>
      <c r="L204" s="49">
        <v>184639.72</v>
      </c>
      <c r="M204" s="65">
        <v>398433.35</v>
      </c>
      <c r="N204" s="79">
        <f t="shared" si="94"/>
        <v>2429.47</v>
      </c>
      <c r="O204" s="41">
        <f t="shared" si="95"/>
        <v>396003.88</v>
      </c>
      <c r="P204" s="79">
        <f t="shared" si="96"/>
        <v>2429.47</v>
      </c>
      <c r="Q204" s="43">
        <f t="shared" si="86"/>
        <v>393574.41000000003</v>
      </c>
      <c r="R204" s="75">
        <f t="shared" si="103"/>
        <v>2429.47</v>
      </c>
      <c r="S204" s="43">
        <f t="shared" si="104"/>
        <v>391144.94000000006</v>
      </c>
      <c r="T204" s="75">
        <f t="shared" si="105"/>
        <v>2429.47</v>
      </c>
      <c r="U204" s="43">
        <f t="shared" si="106"/>
        <v>388715.4700000001</v>
      </c>
      <c r="V204" s="75">
        <f t="shared" si="107"/>
        <v>2429.47</v>
      </c>
      <c r="W204" s="43">
        <f t="shared" si="108"/>
        <v>386286.0000000001</v>
      </c>
      <c r="X204" s="75">
        <f t="shared" si="109"/>
        <v>2429.47</v>
      </c>
      <c r="Y204" s="43">
        <f t="shared" si="110"/>
        <v>383856.53000000014</v>
      </c>
      <c r="Z204" s="75">
        <f t="shared" si="111"/>
        <v>2429.47</v>
      </c>
      <c r="AA204" s="43">
        <f t="shared" si="112"/>
        <v>381427.0600000002</v>
      </c>
      <c r="AB204" s="75">
        <f t="shared" si="113"/>
        <v>2429.47</v>
      </c>
      <c r="AC204" s="43">
        <f t="shared" si="114"/>
        <v>378997.5900000002</v>
      </c>
      <c r="AD204" s="75">
        <f t="shared" si="115"/>
        <v>2429.47</v>
      </c>
      <c r="AE204" s="43">
        <f t="shared" si="116"/>
        <v>376568.1200000002</v>
      </c>
      <c r="AF204" s="75">
        <f t="shared" si="97"/>
        <v>2429.47</v>
      </c>
      <c r="AG204" s="43">
        <f t="shared" si="98"/>
        <v>374138.65000000026</v>
      </c>
      <c r="AH204" s="75">
        <f t="shared" si="99"/>
        <v>2429.47</v>
      </c>
      <c r="AI204" s="43">
        <f t="shared" si="100"/>
        <v>371709.1800000003</v>
      </c>
      <c r="AJ204" s="75">
        <f t="shared" si="101"/>
        <v>2429.47</v>
      </c>
      <c r="AK204" s="43">
        <f t="shared" si="102"/>
        <v>369279.7100000003</v>
      </c>
      <c r="AN204">
        <v>1</v>
      </c>
    </row>
    <row r="205" spans="1:40" ht="15">
      <c r="A205" s="139" t="s">
        <v>184</v>
      </c>
      <c r="B205" s="139"/>
      <c r="C205" s="49">
        <v>583073.07</v>
      </c>
      <c r="D205" s="49">
        <v>182210.25</v>
      </c>
      <c r="E205" s="49">
        <v>400862.82</v>
      </c>
      <c r="F205" s="50"/>
      <c r="G205" s="49">
        <v>2429.47</v>
      </c>
      <c r="H205" s="51"/>
      <c r="I205" s="52"/>
      <c r="J205" s="50"/>
      <c r="K205" s="49">
        <v>583073.07</v>
      </c>
      <c r="L205" s="49">
        <v>184639.72</v>
      </c>
      <c r="M205" s="65">
        <v>398433.35</v>
      </c>
      <c r="N205" s="79">
        <f t="shared" si="94"/>
        <v>2429.47</v>
      </c>
      <c r="O205" s="41">
        <f t="shared" si="95"/>
        <v>396003.88</v>
      </c>
      <c r="P205" s="79">
        <f t="shared" si="96"/>
        <v>2429.47</v>
      </c>
      <c r="Q205" s="43">
        <f t="shared" si="86"/>
        <v>393574.41000000003</v>
      </c>
      <c r="R205" s="75">
        <f t="shared" si="103"/>
        <v>2429.47</v>
      </c>
      <c r="S205" s="43">
        <f t="shared" si="104"/>
        <v>391144.94000000006</v>
      </c>
      <c r="T205" s="75">
        <f t="shared" si="105"/>
        <v>2429.47</v>
      </c>
      <c r="U205" s="43">
        <f t="shared" si="106"/>
        <v>388715.4700000001</v>
      </c>
      <c r="V205" s="75">
        <f t="shared" si="107"/>
        <v>2429.47</v>
      </c>
      <c r="W205" s="43">
        <f t="shared" si="108"/>
        <v>386286.0000000001</v>
      </c>
      <c r="X205" s="75">
        <f t="shared" si="109"/>
        <v>2429.47</v>
      </c>
      <c r="Y205" s="43">
        <f t="shared" si="110"/>
        <v>383856.53000000014</v>
      </c>
      <c r="Z205" s="75">
        <f t="shared" si="111"/>
        <v>2429.47</v>
      </c>
      <c r="AA205" s="43">
        <f t="shared" si="112"/>
        <v>381427.0600000002</v>
      </c>
      <c r="AB205" s="75">
        <f t="shared" si="113"/>
        <v>2429.47</v>
      </c>
      <c r="AC205" s="43">
        <f t="shared" si="114"/>
        <v>378997.5900000002</v>
      </c>
      <c r="AD205" s="75">
        <f t="shared" si="115"/>
        <v>2429.47</v>
      </c>
      <c r="AE205" s="43">
        <f t="shared" si="116"/>
        <v>376568.1200000002</v>
      </c>
      <c r="AF205" s="75">
        <f t="shared" si="97"/>
        <v>2429.47</v>
      </c>
      <c r="AG205" s="43">
        <f t="shared" si="98"/>
        <v>374138.65000000026</v>
      </c>
      <c r="AH205" s="75">
        <f t="shared" si="99"/>
        <v>2429.47</v>
      </c>
      <c r="AI205" s="43">
        <f t="shared" si="100"/>
        <v>371709.1800000003</v>
      </c>
      <c r="AJ205" s="75">
        <f t="shared" si="101"/>
        <v>2429.47</v>
      </c>
      <c r="AK205" s="43">
        <f t="shared" si="102"/>
        <v>369279.7100000003</v>
      </c>
      <c r="AN205">
        <v>1</v>
      </c>
    </row>
    <row r="206" spans="1:40" ht="15">
      <c r="A206" s="139" t="s">
        <v>189</v>
      </c>
      <c r="B206" s="139"/>
      <c r="C206" s="49">
        <v>583073.07</v>
      </c>
      <c r="D206" s="49">
        <v>182210.25</v>
      </c>
      <c r="E206" s="49">
        <v>400862.82</v>
      </c>
      <c r="F206" s="50"/>
      <c r="G206" s="49">
        <v>2429.47</v>
      </c>
      <c r="H206" s="51"/>
      <c r="I206" s="52"/>
      <c r="J206" s="50"/>
      <c r="K206" s="49">
        <v>583073.07</v>
      </c>
      <c r="L206" s="49">
        <v>184639.72</v>
      </c>
      <c r="M206" s="65">
        <v>398433.35</v>
      </c>
      <c r="N206" s="79">
        <f t="shared" si="94"/>
        <v>2429.47</v>
      </c>
      <c r="O206" s="41">
        <f t="shared" si="95"/>
        <v>396003.88</v>
      </c>
      <c r="P206" s="79">
        <f t="shared" si="96"/>
        <v>2429.47</v>
      </c>
      <c r="Q206" s="43">
        <f aca="true" t="shared" si="117" ref="Q206:Q259">O206-P206</f>
        <v>393574.41000000003</v>
      </c>
      <c r="R206" s="75">
        <f t="shared" si="103"/>
        <v>2429.47</v>
      </c>
      <c r="S206" s="43">
        <f t="shared" si="104"/>
        <v>391144.94000000006</v>
      </c>
      <c r="T206" s="75">
        <f t="shared" si="105"/>
        <v>2429.47</v>
      </c>
      <c r="U206" s="43">
        <f t="shared" si="106"/>
        <v>388715.4700000001</v>
      </c>
      <c r="V206" s="75">
        <f t="shared" si="107"/>
        <v>2429.47</v>
      </c>
      <c r="W206" s="43">
        <f t="shared" si="108"/>
        <v>386286.0000000001</v>
      </c>
      <c r="X206" s="75">
        <f t="shared" si="109"/>
        <v>2429.47</v>
      </c>
      <c r="Y206" s="43">
        <f t="shared" si="110"/>
        <v>383856.53000000014</v>
      </c>
      <c r="Z206" s="75">
        <f t="shared" si="111"/>
        <v>2429.47</v>
      </c>
      <c r="AA206" s="43">
        <f t="shared" si="112"/>
        <v>381427.0600000002</v>
      </c>
      <c r="AB206" s="75">
        <f t="shared" si="113"/>
        <v>2429.47</v>
      </c>
      <c r="AC206" s="43">
        <f t="shared" si="114"/>
        <v>378997.5900000002</v>
      </c>
      <c r="AD206" s="75">
        <f t="shared" si="115"/>
        <v>2429.47</v>
      </c>
      <c r="AE206" s="43">
        <f t="shared" si="116"/>
        <v>376568.1200000002</v>
      </c>
      <c r="AF206" s="75">
        <f t="shared" si="97"/>
        <v>2429.47</v>
      </c>
      <c r="AG206" s="43">
        <f t="shared" si="98"/>
        <v>374138.65000000026</v>
      </c>
      <c r="AH206" s="75">
        <f t="shared" si="99"/>
        <v>2429.47</v>
      </c>
      <c r="AI206" s="43">
        <f t="shared" si="100"/>
        <v>371709.1800000003</v>
      </c>
      <c r="AJ206" s="75">
        <f t="shared" si="101"/>
        <v>2429.47</v>
      </c>
      <c r="AK206" s="43">
        <f t="shared" si="102"/>
        <v>369279.7100000003</v>
      </c>
      <c r="AN206">
        <v>1</v>
      </c>
    </row>
    <row r="207" spans="1:40" ht="15">
      <c r="A207" s="139" t="s">
        <v>191</v>
      </c>
      <c r="B207" s="139"/>
      <c r="C207" s="49">
        <v>518199.48</v>
      </c>
      <c r="D207" s="49">
        <v>161937</v>
      </c>
      <c r="E207" s="49">
        <v>356262.48</v>
      </c>
      <c r="F207" s="50"/>
      <c r="G207" s="49">
        <v>2159.16</v>
      </c>
      <c r="H207" s="51"/>
      <c r="I207" s="52"/>
      <c r="J207" s="50"/>
      <c r="K207" s="49">
        <v>518199.48</v>
      </c>
      <c r="L207" s="49">
        <v>164096.16</v>
      </c>
      <c r="M207" s="65">
        <v>354103.32</v>
      </c>
      <c r="N207" s="79">
        <f t="shared" si="94"/>
        <v>2159.16</v>
      </c>
      <c r="O207" s="41">
        <f t="shared" si="95"/>
        <v>351944.16000000003</v>
      </c>
      <c r="P207" s="79">
        <f t="shared" si="96"/>
        <v>2159.16</v>
      </c>
      <c r="Q207" s="43">
        <f t="shared" si="117"/>
        <v>349785.00000000006</v>
      </c>
      <c r="R207" s="75">
        <f t="shared" si="103"/>
        <v>2159.16</v>
      </c>
      <c r="S207" s="43">
        <f t="shared" si="104"/>
        <v>347625.8400000001</v>
      </c>
      <c r="T207" s="75">
        <f t="shared" si="105"/>
        <v>2159.16</v>
      </c>
      <c r="U207" s="43">
        <f t="shared" si="106"/>
        <v>345466.6800000001</v>
      </c>
      <c r="V207" s="75">
        <f t="shared" si="107"/>
        <v>2159.16</v>
      </c>
      <c r="W207" s="43">
        <f t="shared" si="108"/>
        <v>343307.52000000014</v>
      </c>
      <c r="X207" s="75">
        <f t="shared" si="109"/>
        <v>2159.16</v>
      </c>
      <c r="Y207" s="43">
        <f t="shared" si="110"/>
        <v>341148.36000000016</v>
      </c>
      <c r="Z207" s="75">
        <f t="shared" si="111"/>
        <v>2159.16</v>
      </c>
      <c r="AA207" s="43">
        <f t="shared" si="112"/>
        <v>338989.2000000002</v>
      </c>
      <c r="AB207" s="75">
        <f t="shared" si="113"/>
        <v>2159.16</v>
      </c>
      <c r="AC207" s="43">
        <f t="shared" si="114"/>
        <v>336830.0400000002</v>
      </c>
      <c r="AD207" s="75">
        <f t="shared" si="115"/>
        <v>2159.16</v>
      </c>
      <c r="AE207" s="43">
        <f t="shared" si="116"/>
        <v>334670.88000000024</v>
      </c>
      <c r="AF207" s="75">
        <f t="shared" si="97"/>
        <v>2159.16</v>
      </c>
      <c r="AG207" s="43">
        <f t="shared" si="98"/>
        <v>332511.72000000026</v>
      </c>
      <c r="AH207" s="75">
        <f t="shared" si="99"/>
        <v>2159.16</v>
      </c>
      <c r="AI207" s="43">
        <f t="shared" si="100"/>
        <v>330352.5600000003</v>
      </c>
      <c r="AJ207" s="75">
        <f t="shared" si="101"/>
        <v>2159.16</v>
      </c>
      <c r="AK207" s="43">
        <f t="shared" si="102"/>
        <v>328193.4000000003</v>
      </c>
      <c r="AN207">
        <v>1</v>
      </c>
    </row>
    <row r="208" spans="1:40" ht="15">
      <c r="A208" s="139" t="s">
        <v>195</v>
      </c>
      <c r="B208" s="139"/>
      <c r="C208" s="49">
        <v>518199.48</v>
      </c>
      <c r="D208" s="49">
        <v>161937</v>
      </c>
      <c r="E208" s="49">
        <v>356262.48</v>
      </c>
      <c r="F208" s="50"/>
      <c r="G208" s="49">
        <v>2159.16</v>
      </c>
      <c r="H208" s="51"/>
      <c r="I208" s="52"/>
      <c r="J208" s="50"/>
      <c r="K208" s="49">
        <v>518199.48</v>
      </c>
      <c r="L208" s="49">
        <v>164096.16</v>
      </c>
      <c r="M208" s="65">
        <v>354103.32</v>
      </c>
      <c r="N208" s="79">
        <f t="shared" si="94"/>
        <v>2159.16</v>
      </c>
      <c r="O208" s="41">
        <f t="shared" si="95"/>
        <v>351944.16000000003</v>
      </c>
      <c r="P208" s="79">
        <f t="shared" si="96"/>
        <v>2159.16</v>
      </c>
      <c r="Q208" s="43">
        <f t="shared" si="117"/>
        <v>349785.00000000006</v>
      </c>
      <c r="R208" s="75">
        <f t="shared" si="103"/>
        <v>2159.16</v>
      </c>
      <c r="S208" s="43">
        <f t="shared" si="104"/>
        <v>347625.8400000001</v>
      </c>
      <c r="T208" s="75">
        <f t="shared" si="105"/>
        <v>2159.16</v>
      </c>
      <c r="U208" s="43">
        <f t="shared" si="106"/>
        <v>345466.6800000001</v>
      </c>
      <c r="V208" s="75">
        <f t="shared" si="107"/>
        <v>2159.16</v>
      </c>
      <c r="W208" s="43">
        <f t="shared" si="108"/>
        <v>343307.52000000014</v>
      </c>
      <c r="X208" s="75">
        <f t="shared" si="109"/>
        <v>2159.16</v>
      </c>
      <c r="Y208" s="43">
        <f t="shared" si="110"/>
        <v>341148.36000000016</v>
      </c>
      <c r="Z208" s="75">
        <f t="shared" si="111"/>
        <v>2159.16</v>
      </c>
      <c r="AA208" s="43">
        <f t="shared" si="112"/>
        <v>338989.2000000002</v>
      </c>
      <c r="AB208" s="75">
        <f t="shared" si="113"/>
        <v>2159.16</v>
      </c>
      <c r="AC208" s="43">
        <f t="shared" si="114"/>
        <v>336830.0400000002</v>
      </c>
      <c r="AD208" s="75">
        <f t="shared" si="115"/>
        <v>2159.16</v>
      </c>
      <c r="AE208" s="43">
        <f t="shared" si="116"/>
        <v>334670.88000000024</v>
      </c>
      <c r="AF208" s="75">
        <f t="shared" si="97"/>
        <v>2159.16</v>
      </c>
      <c r="AG208" s="43">
        <f t="shared" si="98"/>
        <v>332511.72000000026</v>
      </c>
      <c r="AH208" s="75">
        <f t="shared" si="99"/>
        <v>2159.16</v>
      </c>
      <c r="AI208" s="43">
        <f t="shared" si="100"/>
        <v>330352.5600000003</v>
      </c>
      <c r="AJ208" s="75">
        <f t="shared" si="101"/>
        <v>2159.16</v>
      </c>
      <c r="AK208" s="43">
        <f t="shared" si="102"/>
        <v>328193.4000000003</v>
      </c>
      <c r="AN208">
        <v>1</v>
      </c>
    </row>
    <row r="209" spans="1:40" ht="15">
      <c r="A209" s="139" t="s">
        <v>205</v>
      </c>
      <c r="B209" s="139"/>
      <c r="C209" s="49">
        <v>583073.07</v>
      </c>
      <c r="D209" s="49">
        <v>182210.25</v>
      </c>
      <c r="E209" s="49">
        <v>400862.82</v>
      </c>
      <c r="F209" s="50"/>
      <c r="G209" s="49">
        <v>2429.47</v>
      </c>
      <c r="H209" s="51"/>
      <c r="I209" s="52"/>
      <c r="J209" s="50"/>
      <c r="K209" s="49">
        <v>583073.07</v>
      </c>
      <c r="L209" s="49">
        <v>184639.72</v>
      </c>
      <c r="M209" s="65">
        <v>398433.35</v>
      </c>
      <c r="N209" s="79">
        <f t="shared" si="94"/>
        <v>2429.47</v>
      </c>
      <c r="O209" s="41">
        <f t="shared" si="95"/>
        <v>396003.88</v>
      </c>
      <c r="P209" s="79">
        <f t="shared" si="96"/>
        <v>2429.47</v>
      </c>
      <c r="Q209" s="43">
        <f t="shared" si="117"/>
        <v>393574.41000000003</v>
      </c>
      <c r="R209" s="75">
        <f t="shared" si="103"/>
        <v>2429.47</v>
      </c>
      <c r="S209" s="43">
        <f t="shared" si="104"/>
        <v>391144.94000000006</v>
      </c>
      <c r="T209" s="75">
        <f t="shared" si="105"/>
        <v>2429.47</v>
      </c>
      <c r="U209" s="43">
        <f t="shared" si="106"/>
        <v>388715.4700000001</v>
      </c>
      <c r="V209" s="75">
        <f t="shared" si="107"/>
        <v>2429.47</v>
      </c>
      <c r="W209" s="43">
        <f t="shared" si="108"/>
        <v>386286.0000000001</v>
      </c>
      <c r="X209" s="75">
        <f t="shared" si="109"/>
        <v>2429.47</v>
      </c>
      <c r="Y209" s="43">
        <f t="shared" si="110"/>
        <v>383856.53000000014</v>
      </c>
      <c r="Z209" s="75">
        <f t="shared" si="111"/>
        <v>2429.47</v>
      </c>
      <c r="AA209" s="43">
        <f t="shared" si="112"/>
        <v>381427.0600000002</v>
      </c>
      <c r="AB209" s="75">
        <f t="shared" si="113"/>
        <v>2429.47</v>
      </c>
      <c r="AC209" s="43">
        <f t="shared" si="114"/>
        <v>378997.5900000002</v>
      </c>
      <c r="AD209" s="75">
        <f t="shared" si="115"/>
        <v>2429.47</v>
      </c>
      <c r="AE209" s="43">
        <f t="shared" si="116"/>
        <v>376568.1200000002</v>
      </c>
      <c r="AF209" s="75">
        <f t="shared" si="97"/>
        <v>2429.47</v>
      </c>
      <c r="AG209" s="43">
        <f t="shared" si="98"/>
        <v>374138.65000000026</v>
      </c>
      <c r="AH209" s="75">
        <f t="shared" si="99"/>
        <v>2429.47</v>
      </c>
      <c r="AI209" s="43">
        <f t="shared" si="100"/>
        <v>371709.1800000003</v>
      </c>
      <c r="AJ209" s="75">
        <f t="shared" si="101"/>
        <v>2429.47</v>
      </c>
      <c r="AK209" s="43">
        <f t="shared" si="102"/>
        <v>369279.7100000003</v>
      </c>
      <c r="AN209">
        <v>1</v>
      </c>
    </row>
    <row r="210" spans="1:40" ht="15">
      <c r="A210" s="139" t="s">
        <v>208</v>
      </c>
      <c r="B210" s="139"/>
      <c r="C210" s="49">
        <v>583073.07</v>
      </c>
      <c r="D210" s="49">
        <v>182210.25</v>
      </c>
      <c r="E210" s="49">
        <v>400862.82</v>
      </c>
      <c r="F210" s="50"/>
      <c r="G210" s="49">
        <v>2429.47</v>
      </c>
      <c r="H210" s="51"/>
      <c r="I210" s="52"/>
      <c r="J210" s="50"/>
      <c r="K210" s="49">
        <v>583073.07</v>
      </c>
      <c r="L210" s="49">
        <v>184639.72</v>
      </c>
      <c r="M210" s="65">
        <v>398433.35</v>
      </c>
      <c r="N210" s="79">
        <f t="shared" si="94"/>
        <v>2429.47</v>
      </c>
      <c r="O210" s="41">
        <f t="shared" si="95"/>
        <v>396003.88</v>
      </c>
      <c r="P210" s="79">
        <f t="shared" si="96"/>
        <v>2429.47</v>
      </c>
      <c r="Q210" s="43">
        <f t="shared" si="117"/>
        <v>393574.41000000003</v>
      </c>
      <c r="R210" s="75">
        <f t="shared" si="103"/>
        <v>2429.47</v>
      </c>
      <c r="S210" s="43">
        <f t="shared" si="104"/>
        <v>391144.94000000006</v>
      </c>
      <c r="T210" s="75">
        <f t="shared" si="105"/>
        <v>2429.47</v>
      </c>
      <c r="U210" s="43">
        <f t="shared" si="106"/>
        <v>388715.4700000001</v>
      </c>
      <c r="V210" s="75">
        <f t="shared" si="107"/>
        <v>2429.47</v>
      </c>
      <c r="W210" s="43">
        <f t="shared" si="108"/>
        <v>386286.0000000001</v>
      </c>
      <c r="X210" s="75">
        <f t="shared" si="109"/>
        <v>2429.47</v>
      </c>
      <c r="Y210" s="43">
        <f t="shared" si="110"/>
        <v>383856.53000000014</v>
      </c>
      <c r="Z210" s="75">
        <f t="shared" si="111"/>
        <v>2429.47</v>
      </c>
      <c r="AA210" s="43">
        <f t="shared" si="112"/>
        <v>381427.0600000002</v>
      </c>
      <c r="AB210" s="75">
        <f t="shared" si="113"/>
        <v>2429.47</v>
      </c>
      <c r="AC210" s="43">
        <f t="shared" si="114"/>
        <v>378997.5900000002</v>
      </c>
      <c r="AD210" s="75">
        <f t="shared" si="115"/>
        <v>2429.47</v>
      </c>
      <c r="AE210" s="43">
        <f t="shared" si="116"/>
        <v>376568.1200000002</v>
      </c>
      <c r="AF210" s="75">
        <f t="shared" si="97"/>
        <v>2429.47</v>
      </c>
      <c r="AG210" s="43">
        <f t="shared" si="98"/>
        <v>374138.65000000026</v>
      </c>
      <c r="AH210" s="75">
        <f t="shared" si="99"/>
        <v>2429.47</v>
      </c>
      <c r="AI210" s="43">
        <f t="shared" si="100"/>
        <v>371709.1800000003</v>
      </c>
      <c r="AJ210" s="75">
        <f t="shared" si="101"/>
        <v>2429.47</v>
      </c>
      <c r="AK210" s="43">
        <f t="shared" si="102"/>
        <v>369279.7100000003</v>
      </c>
      <c r="AN210">
        <v>1</v>
      </c>
    </row>
    <row r="211" spans="1:40" ht="15">
      <c r="A211" s="139" t="s">
        <v>210</v>
      </c>
      <c r="B211" s="139"/>
      <c r="C211" s="49">
        <v>523746.51</v>
      </c>
      <c r="D211" s="49">
        <v>163671</v>
      </c>
      <c r="E211" s="49">
        <v>360075.51</v>
      </c>
      <c r="F211" s="50"/>
      <c r="G211" s="49">
        <v>2182.28</v>
      </c>
      <c r="H211" s="51"/>
      <c r="I211" s="52"/>
      <c r="J211" s="50"/>
      <c r="K211" s="49">
        <v>523746.51</v>
      </c>
      <c r="L211" s="49">
        <v>165853.28</v>
      </c>
      <c r="M211" s="65">
        <v>357893.23</v>
      </c>
      <c r="N211" s="79">
        <f t="shared" si="94"/>
        <v>2182.28</v>
      </c>
      <c r="O211" s="41">
        <f t="shared" si="95"/>
        <v>355710.94999999995</v>
      </c>
      <c r="P211" s="79">
        <f t="shared" si="96"/>
        <v>2182.28</v>
      </c>
      <c r="Q211" s="43">
        <f t="shared" si="117"/>
        <v>353528.6699999999</v>
      </c>
      <c r="R211" s="75">
        <f t="shared" si="103"/>
        <v>2182.28</v>
      </c>
      <c r="S211" s="43">
        <f t="shared" si="104"/>
        <v>351346.3899999999</v>
      </c>
      <c r="T211" s="75">
        <f t="shared" si="105"/>
        <v>2182.28</v>
      </c>
      <c r="U211" s="43">
        <f t="shared" si="106"/>
        <v>349164.10999999987</v>
      </c>
      <c r="V211" s="75">
        <f t="shared" si="107"/>
        <v>2182.28</v>
      </c>
      <c r="W211" s="43">
        <f t="shared" si="108"/>
        <v>346981.82999999984</v>
      </c>
      <c r="X211" s="75">
        <f t="shared" si="109"/>
        <v>2182.28</v>
      </c>
      <c r="Y211" s="43">
        <f t="shared" si="110"/>
        <v>344799.5499999998</v>
      </c>
      <c r="Z211" s="75">
        <f t="shared" si="111"/>
        <v>2182.28</v>
      </c>
      <c r="AA211" s="43">
        <f t="shared" si="112"/>
        <v>342617.2699999998</v>
      </c>
      <c r="AB211" s="75">
        <f t="shared" si="113"/>
        <v>2182.28</v>
      </c>
      <c r="AC211" s="43">
        <f t="shared" si="114"/>
        <v>340434.98999999976</v>
      </c>
      <c r="AD211" s="75">
        <f t="shared" si="115"/>
        <v>2182.28</v>
      </c>
      <c r="AE211" s="43">
        <f t="shared" si="116"/>
        <v>338252.70999999973</v>
      </c>
      <c r="AF211" s="75">
        <f t="shared" si="97"/>
        <v>2182.28</v>
      </c>
      <c r="AG211" s="43">
        <f t="shared" si="98"/>
        <v>336070.4299999997</v>
      </c>
      <c r="AH211" s="75">
        <f t="shared" si="99"/>
        <v>2182.28</v>
      </c>
      <c r="AI211" s="43">
        <f t="shared" si="100"/>
        <v>333888.1499999997</v>
      </c>
      <c r="AJ211" s="75">
        <f t="shared" si="101"/>
        <v>2182.28</v>
      </c>
      <c r="AK211" s="43">
        <f t="shared" si="102"/>
        <v>331705.86999999965</v>
      </c>
      <c r="AN211">
        <v>1</v>
      </c>
    </row>
    <row r="212" spans="1:40" ht="15">
      <c r="A212" s="139" t="s">
        <v>291</v>
      </c>
      <c r="B212" s="139"/>
      <c r="C212" s="49">
        <v>2938627.78</v>
      </c>
      <c r="D212" s="49">
        <v>1731171.75</v>
      </c>
      <c r="E212" s="49">
        <v>1207456.03</v>
      </c>
      <c r="F212" s="50"/>
      <c r="G212" s="49">
        <v>26832.35</v>
      </c>
      <c r="H212" s="51"/>
      <c r="I212" s="52"/>
      <c r="J212" s="50"/>
      <c r="K212" s="49">
        <v>2938627.78</v>
      </c>
      <c r="L212" s="49">
        <v>1758004.1</v>
      </c>
      <c r="M212" s="65">
        <v>1180623.68</v>
      </c>
      <c r="N212" s="79">
        <f t="shared" si="94"/>
        <v>26832.35</v>
      </c>
      <c r="O212" s="41">
        <f t="shared" si="95"/>
        <v>1153791.3299999998</v>
      </c>
      <c r="P212" s="79">
        <f t="shared" si="96"/>
        <v>26832.35</v>
      </c>
      <c r="Q212" s="43">
        <f t="shared" si="117"/>
        <v>1126958.9799999997</v>
      </c>
      <c r="R212" s="75">
        <f t="shared" si="103"/>
        <v>26832.35</v>
      </c>
      <c r="S212" s="43">
        <f t="shared" si="104"/>
        <v>1100126.6299999997</v>
      </c>
      <c r="T212" s="75">
        <f t="shared" si="105"/>
        <v>26832.35</v>
      </c>
      <c r="U212" s="43">
        <f t="shared" si="106"/>
        <v>1073294.2799999996</v>
      </c>
      <c r="V212" s="75">
        <f t="shared" si="107"/>
        <v>26832.35</v>
      </c>
      <c r="W212" s="43">
        <f t="shared" si="108"/>
        <v>1046461.9299999996</v>
      </c>
      <c r="X212" s="75">
        <f t="shared" si="109"/>
        <v>26832.35</v>
      </c>
      <c r="Y212" s="43">
        <f t="shared" si="110"/>
        <v>1019629.5799999996</v>
      </c>
      <c r="Z212" s="75">
        <f t="shared" si="111"/>
        <v>26832.35</v>
      </c>
      <c r="AA212" s="43">
        <f t="shared" si="112"/>
        <v>992797.2299999996</v>
      </c>
      <c r="AB212" s="75">
        <f t="shared" si="113"/>
        <v>26832.35</v>
      </c>
      <c r="AC212" s="43">
        <f t="shared" si="114"/>
        <v>965964.8799999997</v>
      </c>
      <c r="AD212" s="75">
        <f t="shared" si="115"/>
        <v>26832.35</v>
      </c>
      <c r="AE212" s="43">
        <f t="shared" si="116"/>
        <v>939132.5299999997</v>
      </c>
      <c r="AF212" s="75">
        <f t="shared" si="97"/>
        <v>26832.35</v>
      </c>
      <c r="AG212" s="43">
        <f t="shared" si="98"/>
        <v>912300.1799999997</v>
      </c>
      <c r="AH212" s="75">
        <f t="shared" si="99"/>
        <v>26832.35</v>
      </c>
      <c r="AI212" s="43">
        <f t="shared" si="100"/>
        <v>885467.8299999997</v>
      </c>
      <c r="AJ212" s="75">
        <f t="shared" si="101"/>
        <v>26832.35</v>
      </c>
      <c r="AK212" s="43">
        <f t="shared" si="102"/>
        <v>858635.4799999997</v>
      </c>
      <c r="AN212">
        <v>1</v>
      </c>
    </row>
    <row r="213" spans="1:40" ht="15">
      <c r="A213" s="139" t="s">
        <v>279</v>
      </c>
      <c r="B213" s="139"/>
      <c r="C213" s="49">
        <v>927247.23</v>
      </c>
      <c r="D213" s="49">
        <v>386352.75</v>
      </c>
      <c r="E213" s="49">
        <v>540894.48</v>
      </c>
      <c r="F213" s="50"/>
      <c r="G213" s="49">
        <v>5151.37</v>
      </c>
      <c r="H213" s="51"/>
      <c r="I213" s="52"/>
      <c r="J213" s="50"/>
      <c r="K213" s="49">
        <v>927247.23</v>
      </c>
      <c r="L213" s="49">
        <v>391504.12</v>
      </c>
      <c r="M213" s="65">
        <v>535743.11</v>
      </c>
      <c r="N213" s="79">
        <f t="shared" si="94"/>
        <v>5151.37</v>
      </c>
      <c r="O213" s="41">
        <f t="shared" si="95"/>
        <v>530591.74</v>
      </c>
      <c r="P213" s="79">
        <f t="shared" si="96"/>
        <v>5151.37</v>
      </c>
      <c r="Q213" s="43">
        <f t="shared" si="117"/>
        <v>525440.37</v>
      </c>
      <c r="R213" s="75">
        <f t="shared" si="103"/>
        <v>5151.37</v>
      </c>
      <c r="S213" s="43">
        <f t="shared" si="104"/>
        <v>520289</v>
      </c>
      <c r="T213" s="75">
        <f t="shared" si="105"/>
        <v>5151.37</v>
      </c>
      <c r="U213" s="43">
        <f t="shared" si="106"/>
        <v>515137.63</v>
      </c>
      <c r="V213" s="75">
        <f t="shared" si="107"/>
        <v>5151.37</v>
      </c>
      <c r="W213" s="43">
        <f t="shared" si="108"/>
        <v>509986.26</v>
      </c>
      <c r="X213" s="75">
        <f t="shared" si="109"/>
        <v>5151.37</v>
      </c>
      <c r="Y213" s="43">
        <f t="shared" si="110"/>
        <v>504834.89</v>
      </c>
      <c r="Z213" s="75">
        <f t="shared" si="111"/>
        <v>5151.37</v>
      </c>
      <c r="AA213" s="43">
        <f t="shared" si="112"/>
        <v>499683.52</v>
      </c>
      <c r="AB213" s="75">
        <f t="shared" si="113"/>
        <v>5151.37</v>
      </c>
      <c r="AC213" s="43">
        <f t="shared" si="114"/>
        <v>494532.15</v>
      </c>
      <c r="AD213" s="75">
        <f t="shared" si="115"/>
        <v>5151.37</v>
      </c>
      <c r="AE213" s="43">
        <f t="shared" si="116"/>
        <v>489380.78</v>
      </c>
      <c r="AF213" s="75">
        <f t="shared" si="97"/>
        <v>5151.37</v>
      </c>
      <c r="AG213" s="43">
        <f t="shared" si="98"/>
        <v>484229.41000000003</v>
      </c>
      <c r="AH213" s="75">
        <f t="shared" si="99"/>
        <v>5151.37</v>
      </c>
      <c r="AI213" s="43">
        <f t="shared" si="100"/>
        <v>479078.04000000004</v>
      </c>
      <c r="AJ213" s="75">
        <f t="shared" si="101"/>
        <v>5151.37</v>
      </c>
      <c r="AK213" s="43">
        <f t="shared" si="102"/>
        <v>473926.67000000004</v>
      </c>
      <c r="AN213">
        <v>1</v>
      </c>
    </row>
    <row r="214" spans="1:40" ht="15">
      <c r="A214" s="139" t="s">
        <v>153</v>
      </c>
      <c r="B214" s="139"/>
      <c r="C214" s="49">
        <v>343590</v>
      </c>
      <c r="D214" s="49">
        <v>107372.25</v>
      </c>
      <c r="E214" s="49">
        <v>236217.75</v>
      </c>
      <c r="F214" s="50"/>
      <c r="G214" s="49">
        <v>1431.63</v>
      </c>
      <c r="H214" s="51"/>
      <c r="I214" s="52"/>
      <c r="J214" s="50"/>
      <c r="K214" s="49">
        <v>343590</v>
      </c>
      <c r="L214" s="49">
        <v>108803.88</v>
      </c>
      <c r="M214" s="65">
        <v>234786.12</v>
      </c>
      <c r="N214" s="79">
        <f t="shared" si="94"/>
        <v>1431.63</v>
      </c>
      <c r="O214" s="41">
        <f t="shared" si="95"/>
        <v>233354.49</v>
      </c>
      <c r="P214" s="79">
        <f t="shared" si="96"/>
        <v>1431.63</v>
      </c>
      <c r="Q214" s="43">
        <f t="shared" si="117"/>
        <v>231922.86</v>
      </c>
      <c r="R214" s="75">
        <f t="shared" si="103"/>
        <v>1431.63</v>
      </c>
      <c r="S214" s="43">
        <f t="shared" si="104"/>
        <v>230491.22999999998</v>
      </c>
      <c r="T214" s="75">
        <f t="shared" si="105"/>
        <v>1431.63</v>
      </c>
      <c r="U214" s="43">
        <f t="shared" si="106"/>
        <v>229059.59999999998</v>
      </c>
      <c r="V214" s="75">
        <f t="shared" si="107"/>
        <v>1431.63</v>
      </c>
      <c r="W214" s="43">
        <f t="shared" si="108"/>
        <v>227627.96999999997</v>
      </c>
      <c r="X214" s="75">
        <f t="shared" si="109"/>
        <v>1431.63</v>
      </c>
      <c r="Y214" s="43">
        <f t="shared" si="110"/>
        <v>226196.33999999997</v>
      </c>
      <c r="Z214" s="75">
        <f t="shared" si="111"/>
        <v>1431.63</v>
      </c>
      <c r="AA214" s="43">
        <f t="shared" si="112"/>
        <v>224764.70999999996</v>
      </c>
      <c r="AB214" s="75">
        <f t="shared" si="113"/>
        <v>1431.63</v>
      </c>
      <c r="AC214" s="43">
        <f t="shared" si="114"/>
        <v>223333.07999999996</v>
      </c>
      <c r="AD214" s="75">
        <f t="shared" si="115"/>
        <v>1431.63</v>
      </c>
      <c r="AE214" s="43">
        <f t="shared" si="116"/>
        <v>221901.44999999995</v>
      </c>
      <c r="AF214" s="75">
        <f t="shared" si="97"/>
        <v>1431.63</v>
      </c>
      <c r="AG214" s="43">
        <f t="shared" si="98"/>
        <v>220469.81999999995</v>
      </c>
      <c r="AH214" s="75">
        <f t="shared" si="99"/>
        <v>1431.63</v>
      </c>
      <c r="AI214" s="43">
        <f t="shared" si="100"/>
        <v>219038.18999999994</v>
      </c>
      <c r="AJ214" s="75">
        <f t="shared" si="101"/>
        <v>1431.63</v>
      </c>
      <c r="AK214" s="43">
        <f t="shared" si="102"/>
        <v>217606.55999999994</v>
      </c>
      <c r="AN214">
        <v>1</v>
      </c>
    </row>
    <row r="215" spans="1:40" ht="15">
      <c r="A215" s="139" t="s">
        <v>158</v>
      </c>
      <c r="B215" s="139"/>
      <c r="C215" s="49">
        <v>343590</v>
      </c>
      <c r="D215" s="49">
        <v>107372.25</v>
      </c>
      <c r="E215" s="49">
        <v>236217.75</v>
      </c>
      <c r="F215" s="50"/>
      <c r="G215" s="49">
        <v>1431.63</v>
      </c>
      <c r="H215" s="51"/>
      <c r="I215" s="52"/>
      <c r="J215" s="50"/>
      <c r="K215" s="49">
        <v>343590</v>
      </c>
      <c r="L215" s="49">
        <v>108803.88</v>
      </c>
      <c r="M215" s="65">
        <v>234786.12</v>
      </c>
      <c r="N215" s="79">
        <f t="shared" si="94"/>
        <v>1431.63</v>
      </c>
      <c r="O215" s="41">
        <f t="shared" si="95"/>
        <v>233354.49</v>
      </c>
      <c r="P215" s="79">
        <f t="shared" si="96"/>
        <v>1431.63</v>
      </c>
      <c r="Q215" s="43">
        <f t="shared" si="117"/>
        <v>231922.86</v>
      </c>
      <c r="R215" s="75">
        <f t="shared" si="103"/>
        <v>1431.63</v>
      </c>
      <c r="S215" s="43">
        <f t="shared" si="104"/>
        <v>230491.22999999998</v>
      </c>
      <c r="T215" s="75">
        <f t="shared" si="105"/>
        <v>1431.63</v>
      </c>
      <c r="U215" s="43">
        <f t="shared" si="106"/>
        <v>229059.59999999998</v>
      </c>
      <c r="V215" s="75">
        <f t="shared" si="107"/>
        <v>1431.63</v>
      </c>
      <c r="W215" s="43">
        <f t="shared" si="108"/>
        <v>227627.96999999997</v>
      </c>
      <c r="X215" s="75">
        <f t="shared" si="109"/>
        <v>1431.63</v>
      </c>
      <c r="Y215" s="43">
        <f t="shared" si="110"/>
        <v>226196.33999999997</v>
      </c>
      <c r="Z215" s="75">
        <f t="shared" si="111"/>
        <v>1431.63</v>
      </c>
      <c r="AA215" s="43">
        <f t="shared" si="112"/>
        <v>224764.70999999996</v>
      </c>
      <c r="AB215" s="75">
        <f t="shared" si="113"/>
        <v>1431.63</v>
      </c>
      <c r="AC215" s="43">
        <f t="shared" si="114"/>
        <v>223333.07999999996</v>
      </c>
      <c r="AD215" s="75">
        <f t="shared" si="115"/>
        <v>1431.63</v>
      </c>
      <c r="AE215" s="43">
        <f t="shared" si="116"/>
        <v>221901.44999999995</v>
      </c>
      <c r="AF215" s="75">
        <f t="shared" si="97"/>
        <v>1431.63</v>
      </c>
      <c r="AG215" s="43">
        <f t="shared" si="98"/>
        <v>220469.81999999995</v>
      </c>
      <c r="AH215" s="75">
        <f t="shared" si="99"/>
        <v>1431.63</v>
      </c>
      <c r="AI215" s="43">
        <f t="shared" si="100"/>
        <v>219038.18999999994</v>
      </c>
      <c r="AJ215" s="75">
        <f t="shared" si="101"/>
        <v>1431.63</v>
      </c>
      <c r="AK215" s="43">
        <f t="shared" si="102"/>
        <v>217606.55999999994</v>
      </c>
      <c r="AN215">
        <v>1</v>
      </c>
    </row>
    <row r="216" spans="1:40" ht="15">
      <c r="A216" s="139" t="s">
        <v>163</v>
      </c>
      <c r="B216" s="139"/>
      <c r="C216" s="49">
        <v>343590</v>
      </c>
      <c r="D216" s="49">
        <v>107372.25</v>
      </c>
      <c r="E216" s="49">
        <v>236217.75</v>
      </c>
      <c r="F216" s="50"/>
      <c r="G216" s="49">
        <v>1431.63</v>
      </c>
      <c r="H216" s="51"/>
      <c r="I216" s="52"/>
      <c r="J216" s="50"/>
      <c r="K216" s="49">
        <v>343590</v>
      </c>
      <c r="L216" s="49">
        <v>108803.88</v>
      </c>
      <c r="M216" s="65">
        <v>234786.12</v>
      </c>
      <c r="N216" s="79">
        <f t="shared" si="94"/>
        <v>1431.63</v>
      </c>
      <c r="O216" s="41">
        <f t="shared" si="95"/>
        <v>233354.49</v>
      </c>
      <c r="P216" s="79">
        <f t="shared" si="96"/>
        <v>1431.63</v>
      </c>
      <c r="Q216" s="43">
        <f t="shared" si="117"/>
        <v>231922.86</v>
      </c>
      <c r="R216" s="75">
        <f t="shared" si="103"/>
        <v>1431.63</v>
      </c>
      <c r="S216" s="43">
        <f t="shared" si="104"/>
        <v>230491.22999999998</v>
      </c>
      <c r="T216" s="75">
        <f t="shared" si="105"/>
        <v>1431.63</v>
      </c>
      <c r="U216" s="43">
        <f t="shared" si="106"/>
        <v>229059.59999999998</v>
      </c>
      <c r="V216" s="75">
        <f t="shared" si="107"/>
        <v>1431.63</v>
      </c>
      <c r="W216" s="43">
        <f t="shared" si="108"/>
        <v>227627.96999999997</v>
      </c>
      <c r="X216" s="75">
        <f t="shared" si="109"/>
        <v>1431.63</v>
      </c>
      <c r="Y216" s="43">
        <f t="shared" si="110"/>
        <v>226196.33999999997</v>
      </c>
      <c r="Z216" s="75">
        <f t="shared" si="111"/>
        <v>1431.63</v>
      </c>
      <c r="AA216" s="43">
        <f t="shared" si="112"/>
        <v>224764.70999999996</v>
      </c>
      <c r="AB216" s="75">
        <f t="shared" si="113"/>
        <v>1431.63</v>
      </c>
      <c r="AC216" s="43">
        <f t="shared" si="114"/>
        <v>223333.07999999996</v>
      </c>
      <c r="AD216" s="75">
        <f t="shared" si="115"/>
        <v>1431.63</v>
      </c>
      <c r="AE216" s="43">
        <f t="shared" si="116"/>
        <v>221901.44999999995</v>
      </c>
      <c r="AF216" s="75">
        <f t="shared" si="97"/>
        <v>1431.63</v>
      </c>
      <c r="AG216" s="43">
        <f t="shared" si="98"/>
        <v>220469.81999999995</v>
      </c>
      <c r="AH216" s="75">
        <f t="shared" si="99"/>
        <v>1431.63</v>
      </c>
      <c r="AI216" s="43">
        <f t="shared" si="100"/>
        <v>219038.18999999994</v>
      </c>
      <c r="AJ216" s="75">
        <f t="shared" si="101"/>
        <v>1431.63</v>
      </c>
      <c r="AK216" s="43">
        <f t="shared" si="102"/>
        <v>217606.55999999994</v>
      </c>
      <c r="AN216">
        <v>1</v>
      </c>
    </row>
    <row r="217" spans="1:40" ht="15">
      <c r="A217" s="139" t="s">
        <v>169</v>
      </c>
      <c r="B217" s="139"/>
      <c r="C217" s="49">
        <v>343590</v>
      </c>
      <c r="D217" s="49">
        <v>107372.25</v>
      </c>
      <c r="E217" s="49">
        <v>236217.75</v>
      </c>
      <c r="F217" s="50"/>
      <c r="G217" s="49">
        <v>1431.63</v>
      </c>
      <c r="H217" s="51"/>
      <c r="I217" s="52"/>
      <c r="J217" s="50"/>
      <c r="K217" s="49">
        <v>343590</v>
      </c>
      <c r="L217" s="49">
        <v>108803.88</v>
      </c>
      <c r="M217" s="65">
        <v>234786.12</v>
      </c>
      <c r="N217" s="79">
        <f t="shared" si="94"/>
        <v>1431.63</v>
      </c>
      <c r="O217" s="41">
        <f t="shared" si="95"/>
        <v>233354.49</v>
      </c>
      <c r="P217" s="79">
        <f t="shared" si="96"/>
        <v>1431.63</v>
      </c>
      <c r="Q217" s="43">
        <f t="shared" si="117"/>
        <v>231922.86</v>
      </c>
      <c r="R217" s="75">
        <f t="shared" si="103"/>
        <v>1431.63</v>
      </c>
      <c r="S217" s="43">
        <f t="shared" si="104"/>
        <v>230491.22999999998</v>
      </c>
      <c r="T217" s="75">
        <f t="shared" si="105"/>
        <v>1431.63</v>
      </c>
      <c r="U217" s="43">
        <f t="shared" si="106"/>
        <v>229059.59999999998</v>
      </c>
      <c r="V217" s="75">
        <f t="shared" si="107"/>
        <v>1431.63</v>
      </c>
      <c r="W217" s="43">
        <f t="shared" si="108"/>
        <v>227627.96999999997</v>
      </c>
      <c r="X217" s="75">
        <f t="shared" si="109"/>
        <v>1431.63</v>
      </c>
      <c r="Y217" s="43">
        <f t="shared" si="110"/>
        <v>226196.33999999997</v>
      </c>
      <c r="Z217" s="75">
        <f t="shared" si="111"/>
        <v>1431.63</v>
      </c>
      <c r="AA217" s="43">
        <f t="shared" si="112"/>
        <v>224764.70999999996</v>
      </c>
      <c r="AB217" s="75">
        <f t="shared" si="113"/>
        <v>1431.63</v>
      </c>
      <c r="AC217" s="43">
        <f t="shared" si="114"/>
        <v>223333.07999999996</v>
      </c>
      <c r="AD217" s="75">
        <f t="shared" si="115"/>
        <v>1431.63</v>
      </c>
      <c r="AE217" s="43">
        <f t="shared" si="116"/>
        <v>221901.44999999995</v>
      </c>
      <c r="AF217" s="75">
        <f t="shared" si="97"/>
        <v>1431.63</v>
      </c>
      <c r="AG217" s="43">
        <f t="shared" si="98"/>
        <v>220469.81999999995</v>
      </c>
      <c r="AH217" s="75">
        <f t="shared" si="99"/>
        <v>1431.63</v>
      </c>
      <c r="AI217" s="43">
        <f t="shared" si="100"/>
        <v>219038.18999999994</v>
      </c>
      <c r="AJ217" s="75">
        <f t="shared" si="101"/>
        <v>1431.63</v>
      </c>
      <c r="AK217" s="43">
        <f t="shared" si="102"/>
        <v>217606.55999999994</v>
      </c>
      <c r="AN217">
        <v>1</v>
      </c>
    </row>
    <row r="218" spans="1:40" ht="15">
      <c r="A218" s="139" t="s">
        <v>181</v>
      </c>
      <c r="B218" s="139"/>
      <c r="C218" s="49">
        <v>343590</v>
      </c>
      <c r="D218" s="49">
        <v>107372.25</v>
      </c>
      <c r="E218" s="49">
        <v>236217.75</v>
      </c>
      <c r="F218" s="50"/>
      <c r="G218" s="49">
        <v>1431.63</v>
      </c>
      <c r="H218" s="51"/>
      <c r="I218" s="52"/>
      <c r="J218" s="50"/>
      <c r="K218" s="49">
        <v>343590</v>
      </c>
      <c r="L218" s="49">
        <v>108803.88</v>
      </c>
      <c r="M218" s="65">
        <v>234786.12</v>
      </c>
      <c r="N218" s="79">
        <f t="shared" si="94"/>
        <v>1431.63</v>
      </c>
      <c r="O218" s="41">
        <f t="shared" si="95"/>
        <v>233354.49</v>
      </c>
      <c r="P218" s="79">
        <f t="shared" si="96"/>
        <v>1431.63</v>
      </c>
      <c r="Q218" s="43">
        <f t="shared" si="117"/>
        <v>231922.86</v>
      </c>
      <c r="R218" s="75">
        <f t="shared" si="103"/>
        <v>1431.63</v>
      </c>
      <c r="S218" s="43">
        <f t="shared" si="104"/>
        <v>230491.22999999998</v>
      </c>
      <c r="T218" s="75">
        <f t="shared" si="105"/>
        <v>1431.63</v>
      </c>
      <c r="U218" s="43">
        <f t="shared" si="106"/>
        <v>229059.59999999998</v>
      </c>
      <c r="V218" s="75">
        <f t="shared" si="107"/>
        <v>1431.63</v>
      </c>
      <c r="W218" s="43">
        <f t="shared" si="108"/>
        <v>227627.96999999997</v>
      </c>
      <c r="X218" s="75">
        <f t="shared" si="109"/>
        <v>1431.63</v>
      </c>
      <c r="Y218" s="43">
        <f t="shared" si="110"/>
        <v>226196.33999999997</v>
      </c>
      <c r="Z218" s="75">
        <f t="shared" si="111"/>
        <v>1431.63</v>
      </c>
      <c r="AA218" s="43">
        <f t="shared" si="112"/>
        <v>224764.70999999996</v>
      </c>
      <c r="AB218" s="75">
        <f t="shared" si="113"/>
        <v>1431.63</v>
      </c>
      <c r="AC218" s="43">
        <f t="shared" si="114"/>
        <v>223333.07999999996</v>
      </c>
      <c r="AD218" s="75">
        <f t="shared" si="115"/>
        <v>1431.63</v>
      </c>
      <c r="AE218" s="43">
        <f t="shared" si="116"/>
        <v>221901.44999999995</v>
      </c>
      <c r="AF218" s="75">
        <f t="shared" si="97"/>
        <v>1431.63</v>
      </c>
      <c r="AG218" s="43">
        <f t="shared" si="98"/>
        <v>220469.81999999995</v>
      </c>
      <c r="AH218" s="75">
        <f t="shared" si="99"/>
        <v>1431.63</v>
      </c>
      <c r="AI218" s="43">
        <f t="shared" si="100"/>
        <v>219038.18999999994</v>
      </c>
      <c r="AJ218" s="75">
        <f t="shared" si="101"/>
        <v>1431.63</v>
      </c>
      <c r="AK218" s="43">
        <f t="shared" si="102"/>
        <v>217606.55999999994</v>
      </c>
      <c r="AN218">
        <v>1</v>
      </c>
    </row>
    <row r="219" spans="1:40" ht="15">
      <c r="A219" s="139" t="s">
        <v>185</v>
      </c>
      <c r="B219" s="139"/>
      <c r="C219" s="49">
        <v>343590</v>
      </c>
      <c r="D219" s="49">
        <v>107372.25</v>
      </c>
      <c r="E219" s="49">
        <v>236217.75</v>
      </c>
      <c r="F219" s="50"/>
      <c r="G219" s="49">
        <v>1431.63</v>
      </c>
      <c r="H219" s="51"/>
      <c r="I219" s="52"/>
      <c r="J219" s="50"/>
      <c r="K219" s="49">
        <v>343590</v>
      </c>
      <c r="L219" s="49">
        <v>108803.88</v>
      </c>
      <c r="M219" s="65">
        <v>234786.12</v>
      </c>
      <c r="N219" s="79">
        <f t="shared" si="94"/>
        <v>1431.63</v>
      </c>
      <c r="O219" s="41">
        <f t="shared" si="95"/>
        <v>233354.49</v>
      </c>
      <c r="P219" s="79">
        <f t="shared" si="96"/>
        <v>1431.63</v>
      </c>
      <c r="Q219" s="43">
        <f t="shared" si="117"/>
        <v>231922.86</v>
      </c>
      <c r="R219" s="75">
        <f t="shared" si="103"/>
        <v>1431.63</v>
      </c>
      <c r="S219" s="43">
        <f t="shared" si="104"/>
        <v>230491.22999999998</v>
      </c>
      <c r="T219" s="75">
        <f t="shared" si="105"/>
        <v>1431.63</v>
      </c>
      <c r="U219" s="43">
        <f t="shared" si="106"/>
        <v>229059.59999999998</v>
      </c>
      <c r="V219" s="75">
        <f t="shared" si="107"/>
        <v>1431.63</v>
      </c>
      <c r="W219" s="43">
        <f t="shared" si="108"/>
        <v>227627.96999999997</v>
      </c>
      <c r="X219" s="75">
        <f t="shared" si="109"/>
        <v>1431.63</v>
      </c>
      <c r="Y219" s="43">
        <f t="shared" si="110"/>
        <v>226196.33999999997</v>
      </c>
      <c r="Z219" s="75">
        <f t="shared" si="111"/>
        <v>1431.63</v>
      </c>
      <c r="AA219" s="43">
        <f t="shared" si="112"/>
        <v>224764.70999999996</v>
      </c>
      <c r="AB219" s="75">
        <f t="shared" si="113"/>
        <v>1431.63</v>
      </c>
      <c r="AC219" s="43">
        <f t="shared" si="114"/>
        <v>223333.07999999996</v>
      </c>
      <c r="AD219" s="75">
        <f t="shared" si="115"/>
        <v>1431.63</v>
      </c>
      <c r="AE219" s="43">
        <f t="shared" si="116"/>
        <v>221901.44999999995</v>
      </c>
      <c r="AF219" s="75">
        <f t="shared" si="97"/>
        <v>1431.63</v>
      </c>
      <c r="AG219" s="43">
        <f t="shared" si="98"/>
        <v>220469.81999999995</v>
      </c>
      <c r="AH219" s="75">
        <f t="shared" si="99"/>
        <v>1431.63</v>
      </c>
      <c r="AI219" s="43">
        <f t="shared" si="100"/>
        <v>219038.18999999994</v>
      </c>
      <c r="AJ219" s="75">
        <f t="shared" si="101"/>
        <v>1431.63</v>
      </c>
      <c r="AK219" s="43">
        <f t="shared" si="102"/>
        <v>217606.55999999994</v>
      </c>
      <c r="AN219">
        <v>1</v>
      </c>
    </row>
    <row r="220" spans="1:40" ht="15">
      <c r="A220" s="139" t="s">
        <v>200</v>
      </c>
      <c r="B220" s="139"/>
      <c r="C220" s="49">
        <v>21254149.53</v>
      </c>
      <c r="D220" s="49">
        <v>6641922</v>
      </c>
      <c r="E220" s="49">
        <v>14612227.53</v>
      </c>
      <c r="F220" s="50"/>
      <c r="G220" s="49">
        <v>88558.96</v>
      </c>
      <c r="H220" s="51"/>
      <c r="I220" s="52"/>
      <c r="J220" s="50"/>
      <c r="K220" s="49">
        <v>21254149.53</v>
      </c>
      <c r="L220" s="49">
        <v>6730480.96</v>
      </c>
      <c r="M220" s="65">
        <v>14523668.57</v>
      </c>
      <c r="N220" s="79">
        <f t="shared" si="94"/>
        <v>88558.96</v>
      </c>
      <c r="O220" s="41">
        <f t="shared" si="95"/>
        <v>14435109.61</v>
      </c>
      <c r="P220" s="79">
        <f t="shared" si="96"/>
        <v>88558.96</v>
      </c>
      <c r="Q220" s="43">
        <f t="shared" si="117"/>
        <v>14346550.649999999</v>
      </c>
      <c r="R220" s="75">
        <f t="shared" si="103"/>
        <v>88558.96</v>
      </c>
      <c r="S220" s="43">
        <f t="shared" si="104"/>
        <v>14257991.689999998</v>
      </c>
      <c r="T220" s="75">
        <f t="shared" si="105"/>
        <v>88558.96</v>
      </c>
      <c r="U220" s="43">
        <f t="shared" si="106"/>
        <v>14169432.729999997</v>
      </c>
      <c r="V220" s="75">
        <f t="shared" si="107"/>
        <v>88558.96</v>
      </c>
      <c r="W220" s="43">
        <f t="shared" si="108"/>
        <v>14080873.769999996</v>
      </c>
      <c r="X220" s="75">
        <f t="shared" si="109"/>
        <v>88558.96</v>
      </c>
      <c r="Y220" s="43">
        <f t="shared" si="110"/>
        <v>13992314.809999995</v>
      </c>
      <c r="Z220" s="75">
        <f t="shared" si="111"/>
        <v>88558.96</v>
      </c>
      <c r="AA220" s="43">
        <f t="shared" si="112"/>
        <v>13903755.849999994</v>
      </c>
      <c r="AB220" s="75">
        <f t="shared" si="113"/>
        <v>88558.96</v>
      </c>
      <c r="AC220" s="43">
        <f t="shared" si="114"/>
        <v>13815196.889999993</v>
      </c>
      <c r="AD220" s="75">
        <f t="shared" si="115"/>
        <v>88558.96</v>
      </c>
      <c r="AE220" s="43">
        <f t="shared" si="116"/>
        <v>13726637.929999992</v>
      </c>
      <c r="AF220" s="75">
        <f t="shared" si="97"/>
        <v>88558.96</v>
      </c>
      <c r="AG220" s="43">
        <f t="shared" si="98"/>
        <v>13638078.969999991</v>
      </c>
      <c r="AH220" s="75">
        <f t="shared" si="99"/>
        <v>88558.96</v>
      </c>
      <c r="AI220" s="43">
        <f t="shared" si="100"/>
        <v>13549520.00999999</v>
      </c>
      <c r="AJ220" s="75">
        <f t="shared" si="101"/>
        <v>88558.96</v>
      </c>
      <c r="AK220" s="43">
        <f t="shared" si="102"/>
        <v>13460961.04999999</v>
      </c>
      <c r="AN220">
        <v>1</v>
      </c>
    </row>
    <row r="221" spans="1:40" ht="15">
      <c r="A221" s="139" t="s">
        <v>152</v>
      </c>
      <c r="B221" s="139"/>
      <c r="C221" s="49">
        <v>88489.57</v>
      </c>
      <c r="D221" s="49">
        <v>36870.75</v>
      </c>
      <c r="E221" s="49">
        <v>51618.82</v>
      </c>
      <c r="F221" s="50"/>
      <c r="G221" s="61">
        <v>491.61</v>
      </c>
      <c r="H221" s="51"/>
      <c r="I221" s="52"/>
      <c r="J221" s="50"/>
      <c r="K221" s="49">
        <v>88489.57</v>
      </c>
      <c r="L221" s="49">
        <v>37362.36</v>
      </c>
      <c r="M221" s="65">
        <v>51127.21</v>
      </c>
      <c r="N221" s="79">
        <f t="shared" si="94"/>
        <v>491.61</v>
      </c>
      <c r="O221" s="41">
        <f t="shared" si="95"/>
        <v>50635.6</v>
      </c>
      <c r="P221" s="79">
        <f t="shared" si="96"/>
        <v>491.61</v>
      </c>
      <c r="Q221" s="43">
        <f t="shared" si="117"/>
        <v>50143.99</v>
      </c>
      <c r="R221" s="75">
        <f t="shared" si="103"/>
        <v>491.61</v>
      </c>
      <c r="S221" s="43">
        <f t="shared" si="104"/>
        <v>49652.38</v>
      </c>
      <c r="T221" s="75">
        <f t="shared" si="105"/>
        <v>491.61</v>
      </c>
      <c r="U221" s="43">
        <f t="shared" si="106"/>
        <v>49160.77</v>
      </c>
      <c r="V221" s="75">
        <f t="shared" si="107"/>
        <v>491.61</v>
      </c>
      <c r="W221" s="43">
        <f t="shared" si="108"/>
        <v>48669.159999999996</v>
      </c>
      <c r="X221" s="75">
        <f t="shared" si="109"/>
        <v>491.61</v>
      </c>
      <c r="Y221" s="43">
        <f t="shared" si="110"/>
        <v>48177.549999999996</v>
      </c>
      <c r="Z221" s="75">
        <f t="shared" si="111"/>
        <v>491.61</v>
      </c>
      <c r="AA221" s="43">
        <f t="shared" si="112"/>
        <v>47685.939999999995</v>
      </c>
      <c r="AB221" s="75">
        <f t="shared" si="113"/>
        <v>491.61</v>
      </c>
      <c r="AC221" s="43">
        <f t="shared" si="114"/>
        <v>47194.329999999994</v>
      </c>
      <c r="AD221" s="75">
        <f t="shared" si="115"/>
        <v>491.61</v>
      </c>
      <c r="AE221" s="43">
        <f t="shared" si="116"/>
        <v>46702.719999999994</v>
      </c>
      <c r="AF221" s="75">
        <f t="shared" si="97"/>
        <v>491.61</v>
      </c>
      <c r="AG221" s="43">
        <f t="shared" si="98"/>
        <v>46211.10999999999</v>
      </c>
      <c r="AH221" s="75">
        <f t="shared" si="99"/>
        <v>491.61</v>
      </c>
      <c r="AI221" s="43">
        <f t="shared" si="100"/>
        <v>45719.49999999999</v>
      </c>
      <c r="AJ221" s="75">
        <f t="shared" si="101"/>
        <v>491.61</v>
      </c>
      <c r="AK221" s="43">
        <f t="shared" si="102"/>
        <v>45227.88999999999</v>
      </c>
      <c r="AN221">
        <v>1</v>
      </c>
    </row>
    <row r="222" spans="1:40" ht="15">
      <c r="A222" s="139" t="s">
        <v>155</v>
      </c>
      <c r="B222" s="139"/>
      <c r="C222" s="49">
        <v>88489.57</v>
      </c>
      <c r="D222" s="49">
        <v>36870.75</v>
      </c>
      <c r="E222" s="49">
        <v>51618.82</v>
      </c>
      <c r="F222" s="50"/>
      <c r="G222" s="61">
        <v>491.61</v>
      </c>
      <c r="H222" s="51"/>
      <c r="I222" s="52"/>
      <c r="J222" s="50"/>
      <c r="K222" s="49">
        <v>88489.57</v>
      </c>
      <c r="L222" s="49">
        <v>37362.36</v>
      </c>
      <c r="M222" s="65">
        <v>51127.21</v>
      </c>
      <c r="N222" s="79">
        <f t="shared" si="94"/>
        <v>491.61</v>
      </c>
      <c r="O222" s="41">
        <f t="shared" si="95"/>
        <v>50635.6</v>
      </c>
      <c r="P222" s="79">
        <f t="shared" si="96"/>
        <v>491.61</v>
      </c>
      <c r="Q222" s="43">
        <f t="shared" si="117"/>
        <v>50143.99</v>
      </c>
      <c r="R222" s="75">
        <f t="shared" si="103"/>
        <v>491.61</v>
      </c>
      <c r="S222" s="43">
        <f t="shared" si="104"/>
        <v>49652.38</v>
      </c>
      <c r="T222" s="75">
        <f t="shared" si="105"/>
        <v>491.61</v>
      </c>
      <c r="U222" s="43">
        <f t="shared" si="106"/>
        <v>49160.77</v>
      </c>
      <c r="V222" s="75">
        <f t="shared" si="107"/>
        <v>491.61</v>
      </c>
      <c r="W222" s="43">
        <f t="shared" si="108"/>
        <v>48669.159999999996</v>
      </c>
      <c r="X222" s="75">
        <f t="shared" si="109"/>
        <v>491.61</v>
      </c>
      <c r="Y222" s="43">
        <f t="shared" si="110"/>
        <v>48177.549999999996</v>
      </c>
      <c r="Z222" s="75">
        <f t="shared" si="111"/>
        <v>491.61</v>
      </c>
      <c r="AA222" s="43">
        <f t="shared" si="112"/>
        <v>47685.939999999995</v>
      </c>
      <c r="AB222" s="75">
        <f t="shared" si="113"/>
        <v>491.61</v>
      </c>
      <c r="AC222" s="43">
        <f t="shared" si="114"/>
        <v>47194.329999999994</v>
      </c>
      <c r="AD222" s="75">
        <f t="shared" si="115"/>
        <v>491.61</v>
      </c>
      <c r="AE222" s="43">
        <f t="shared" si="116"/>
        <v>46702.719999999994</v>
      </c>
      <c r="AF222" s="75">
        <f t="shared" si="97"/>
        <v>491.61</v>
      </c>
      <c r="AG222" s="43">
        <f t="shared" si="98"/>
        <v>46211.10999999999</v>
      </c>
      <c r="AH222" s="75">
        <f t="shared" si="99"/>
        <v>491.61</v>
      </c>
      <c r="AI222" s="43">
        <f t="shared" si="100"/>
        <v>45719.49999999999</v>
      </c>
      <c r="AJ222" s="75">
        <f t="shared" si="101"/>
        <v>491.61</v>
      </c>
      <c r="AK222" s="43">
        <f t="shared" si="102"/>
        <v>45227.88999999999</v>
      </c>
      <c r="AN222">
        <v>1</v>
      </c>
    </row>
    <row r="223" spans="1:40" ht="15">
      <c r="A223" s="139" t="s">
        <v>160</v>
      </c>
      <c r="B223" s="139"/>
      <c r="C223" s="49">
        <v>88489.57</v>
      </c>
      <c r="D223" s="49">
        <v>36870.75</v>
      </c>
      <c r="E223" s="49">
        <v>51618.82</v>
      </c>
      <c r="F223" s="50"/>
      <c r="G223" s="61">
        <v>491.61</v>
      </c>
      <c r="H223" s="51"/>
      <c r="I223" s="52"/>
      <c r="J223" s="50"/>
      <c r="K223" s="49">
        <v>88489.57</v>
      </c>
      <c r="L223" s="49">
        <v>37362.36</v>
      </c>
      <c r="M223" s="65">
        <v>51127.21</v>
      </c>
      <c r="N223" s="79">
        <f t="shared" si="94"/>
        <v>491.61</v>
      </c>
      <c r="O223" s="41">
        <f t="shared" si="95"/>
        <v>50635.6</v>
      </c>
      <c r="P223" s="79">
        <f t="shared" si="96"/>
        <v>491.61</v>
      </c>
      <c r="Q223" s="43">
        <f t="shared" si="117"/>
        <v>50143.99</v>
      </c>
      <c r="R223" s="75">
        <f t="shared" si="103"/>
        <v>491.61</v>
      </c>
      <c r="S223" s="43">
        <f t="shared" si="104"/>
        <v>49652.38</v>
      </c>
      <c r="T223" s="75">
        <f t="shared" si="105"/>
        <v>491.61</v>
      </c>
      <c r="U223" s="43">
        <f t="shared" si="106"/>
        <v>49160.77</v>
      </c>
      <c r="V223" s="75">
        <f t="shared" si="107"/>
        <v>491.61</v>
      </c>
      <c r="W223" s="43">
        <f t="shared" si="108"/>
        <v>48669.159999999996</v>
      </c>
      <c r="X223" s="75">
        <f t="shared" si="109"/>
        <v>491.61</v>
      </c>
      <c r="Y223" s="43">
        <f t="shared" si="110"/>
        <v>48177.549999999996</v>
      </c>
      <c r="Z223" s="75">
        <f t="shared" si="111"/>
        <v>491.61</v>
      </c>
      <c r="AA223" s="43">
        <f t="shared" si="112"/>
        <v>47685.939999999995</v>
      </c>
      <c r="AB223" s="75">
        <f t="shared" si="113"/>
        <v>491.61</v>
      </c>
      <c r="AC223" s="43">
        <f t="shared" si="114"/>
        <v>47194.329999999994</v>
      </c>
      <c r="AD223" s="75">
        <f t="shared" si="115"/>
        <v>491.61</v>
      </c>
      <c r="AE223" s="43">
        <f t="shared" si="116"/>
        <v>46702.719999999994</v>
      </c>
      <c r="AF223" s="75">
        <f t="shared" si="97"/>
        <v>491.61</v>
      </c>
      <c r="AG223" s="43">
        <f t="shared" si="98"/>
        <v>46211.10999999999</v>
      </c>
      <c r="AH223" s="75">
        <f t="shared" si="99"/>
        <v>491.61</v>
      </c>
      <c r="AI223" s="43">
        <f t="shared" si="100"/>
        <v>45719.49999999999</v>
      </c>
      <c r="AJ223" s="75">
        <f t="shared" si="101"/>
        <v>491.61</v>
      </c>
      <c r="AK223" s="43">
        <f t="shared" si="102"/>
        <v>45227.88999999999</v>
      </c>
      <c r="AN223">
        <v>1</v>
      </c>
    </row>
    <row r="224" spans="1:40" ht="15">
      <c r="A224" s="139" t="s">
        <v>162</v>
      </c>
      <c r="B224" s="139"/>
      <c r="C224" s="49">
        <v>88489.57</v>
      </c>
      <c r="D224" s="49">
        <v>36870.75</v>
      </c>
      <c r="E224" s="49">
        <v>51618.82</v>
      </c>
      <c r="F224" s="50"/>
      <c r="G224" s="61">
        <v>491.61</v>
      </c>
      <c r="H224" s="51"/>
      <c r="I224" s="52"/>
      <c r="J224" s="50"/>
      <c r="K224" s="49">
        <v>88489.57</v>
      </c>
      <c r="L224" s="49">
        <v>37362.36</v>
      </c>
      <c r="M224" s="65">
        <v>51127.21</v>
      </c>
      <c r="N224" s="79">
        <f aca="true" t="shared" si="118" ref="N224:N252">G224</f>
        <v>491.61</v>
      </c>
      <c r="O224" s="41">
        <f aca="true" t="shared" si="119" ref="O224:O252">M224-N224</f>
        <v>50635.6</v>
      </c>
      <c r="P224" s="79">
        <f aca="true" t="shared" si="120" ref="P224:P252">N224</f>
        <v>491.61</v>
      </c>
      <c r="Q224" s="43">
        <f t="shared" si="117"/>
        <v>50143.99</v>
      </c>
      <c r="R224" s="75">
        <f t="shared" si="103"/>
        <v>491.61</v>
      </c>
      <c r="S224" s="43">
        <f t="shared" si="104"/>
        <v>49652.38</v>
      </c>
      <c r="T224" s="75">
        <f t="shared" si="105"/>
        <v>491.61</v>
      </c>
      <c r="U224" s="43">
        <f t="shared" si="106"/>
        <v>49160.77</v>
      </c>
      <c r="V224" s="75">
        <f t="shared" si="107"/>
        <v>491.61</v>
      </c>
      <c r="W224" s="43">
        <f t="shared" si="108"/>
        <v>48669.159999999996</v>
      </c>
      <c r="X224" s="75">
        <f t="shared" si="109"/>
        <v>491.61</v>
      </c>
      <c r="Y224" s="43">
        <f t="shared" si="110"/>
        <v>48177.549999999996</v>
      </c>
      <c r="Z224" s="75">
        <f t="shared" si="111"/>
        <v>491.61</v>
      </c>
      <c r="AA224" s="43">
        <f t="shared" si="112"/>
        <v>47685.939999999995</v>
      </c>
      <c r="AB224" s="75">
        <f t="shared" si="113"/>
        <v>491.61</v>
      </c>
      <c r="AC224" s="43">
        <f t="shared" si="114"/>
        <v>47194.329999999994</v>
      </c>
      <c r="AD224" s="75">
        <f t="shared" si="115"/>
        <v>491.61</v>
      </c>
      <c r="AE224" s="43">
        <f t="shared" si="116"/>
        <v>46702.719999999994</v>
      </c>
      <c r="AF224" s="75">
        <f aca="true" t="shared" si="121" ref="AF224:AF251">AD224</f>
        <v>491.61</v>
      </c>
      <c r="AG224" s="43">
        <f aca="true" t="shared" si="122" ref="AG224:AG252">AE224-AF224</f>
        <v>46211.10999999999</v>
      </c>
      <c r="AH224" s="75">
        <f aca="true" t="shared" si="123" ref="AH224:AH252">AF224</f>
        <v>491.61</v>
      </c>
      <c r="AI224" s="43">
        <f aca="true" t="shared" si="124" ref="AI224:AI252">AG224-AH224</f>
        <v>45719.49999999999</v>
      </c>
      <c r="AJ224" s="75">
        <f aca="true" t="shared" si="125" ref="AJ224:AJ252">AH224</f>
        <v>491.61</v>
      </c>
      <c r="AK224" s="43">
        <f aca="true" t="shared" si="126" ref="AK224:AK252">AI224-AJ224</f>
        <v>45227.88999999999</v>
      </c>
      <c r="AN224">
        <v>1</v>
      </c>
    </row>
    <row r="225" spans="1:40" ht="15">
      <c r="A225" s="139" t="s">
        <v>172</v>
      </c>
      <c r="B225" s="139"/>
      <c r="C225" s="49">
        <v>88489.57</v>
      </c>
      <c r="D225" s="49">
        <v>36870.75</v>
      </c>
      <c r="E225" s="49">
        <v>51618.82</v>
      </c>
      <c r="F225" s="50"/>
      <c r="G225" s="61">
        <v>491.61</v>
      </c>
      <c r="H225" s="51"/>
      <c r="I225" s="52"/>
      <c r="J225" s="50"/>
      <c r="K225" s="49">
        <v>88489.57</v>
      </c>
      <c r="L225" s="49">
        <v>37362.36</v>
      </c>
      <c r="M225" s="65">
        <v>51127.21</v>
      </c>
      <c r="N225" s="79">
        <f t="shared" si="118"/>
        <v>491.61</v>
      </c>
      <c r="O225" s="41">
        <f t="shared" si="119"/>
        <v>50635.6</v>
      </c>
      <c r="P225" s="79">
        <f t="shared" si="120"/>
        <v>491.61</v>
      </c>
      <c r="Q225" s="43">
        <f t="shared" si="117"/>
        <v>50143.99</v>
      </c>
      <c r="R225" s="75">
        <f t="shared" si="103"/>
        <v>491.61</v>
      </c>
      <c r="S225" s="43">
        <f t="shared" si="104"/>
        <v>49652.38</v>
      </c>
      <c r="T225" s="75">
        <f t="shared" si="105"/>
        <v>491.61</v>
      </c>
      <c r="U225" s="43">
        <f t="shared" si="106"/>
        <v>49160.77</v>
      </c>
      <c r="V225" s="75">
        <f t="shared" si="107"/>
        <v>491.61</v>
      </c>
      <c r="W225" s="43">
        <f t="shared" si="108"/>
        <v>48669.159999999996</v>
      </c>
      <c r="X225" s="75">
        <f t="shared" si="109"/>
        <v>491.61</v>
      </c>
      <c r="Y225" s="43">
        <f t="shared" si="110"/>
        <v>48177.549999999996</v>
      </c>
      <c r="Z225" s="75">
        <f t="shared" si="111"/>
        <v>491.61</v>
      </c>
      <c r="AA225" s="43">
        <f t="shared" si="112"/>
        <v>47685.939999999995</v>
      </c>
      <c r="AB225" s="75">
        <f t="shared" si="113"/>
        <v>491.61</v>
      </c>
      <c r="AC225" s="43">
        <f t="shared" si="114"/>
        <v>47194.329999999994</v>
      </c>
      <c r="AD225" s="75">
        <f t="shared" si="115"/>
        <v>491.61</v>
      </c>
      <c r="AE225" s="43">
        <f t="shared" si="116"/>
        <v>46702.719999999994</v>
      </c>
      <c r="AF225" s="75">
        <f t="shared" si="121"/>
        <v>491.61</v>
      </c>
      <c r="AG225" s="43">
        <f t="shared" si="122"/>
        <v>46211.10999999999</v>
      </c>
      <c r="AH225" s="75">
        <f t="shared" si="123"/>
        <v>491.61</v>
      </c>
      <c r="AI225" s="43">
        <f t="shared" si="124"/>
        <v>45719.49999999999</v>
      </c>
      <c r="AJ225" s="75">
        <f t="shared" si="125"/>
        <v>491.61</v>
      </c>
      <c r="AK225" s="43">
        <f t="shared" si="126"/>
        <v>45227.88999999999</v>
      </c>
      <c r="AN225">
        <v>1</v>
      </c>
    </row>
    <row r="226" spans="1:40" ht="15">
      <c r="A226" s="139" t="s">
        <v>179</v>
      </c>
      <c r="B226" s="139"/>
      <c r="C226" s="49">
        <v>88489.57</v>
      </c>
      <c r="D226" s="49">
        <v>36870.75</v>
      </c>
      <c r="E226" s="49">
        <v>51618.82</v>
      </c>
      <c r="F226" s="50"/>
      <c r="G226" s="61">
        <v>491.61</v>
      </c>
      <c r="H226" s="51"/>
      <c r="I226" s="52"/>
      <c r="J226" s="50"/>
      <c r="K226" s="49">
        <v>88489.57</v>
      </c>
      <c r="L226" s="49">
        <v>37362.36</v>
      </c>
      <c r="M226" s="65">
        <v>51127.21</v>
      </c>
      <c r="N226" s="79">
        <f t="shared" si="118"/>
        <v>491.61</v>
      </c>
      <c r="O226" s="41">
        <f t="shared" si="119"/>
        <v>50635.6</v>
      </c>
      <c r="P226" s="79">
        <f t="shared" si="120"/>
        <v>491.61</v>
      </c>
      <c r="Q226" s="43">
        <f t="shared" si="117"/>
        <v>50143.99</v>
      </c>
      <c r="R226" s="75">
        <f t="shared" si="103"/>
        <v>491.61</v>
      </c>
      <c r="S226" s="43">
        <f t="shared" si="104"/>
        <v>49652.38</v>
      </c>
      <c r="T226" s="75">
        <f t="shared" si="105"/>
        <v>491.61</v>
      </c>
      <c r="U226" s="43">
        <f t="shared" si="106"/>
        <v>49160.77</v>
      </c>
      <c r="V226" s="75">
        <f t="shared" si="107"/>
        <v>491.61</v>
      </c>
      <c r="W226" s="43">
        <f t="shared" si="108"/>
        <v>48669.159999999996</v>
      </c>
      <c r="X226" s="75">
        <f t="shared" si="109"/>
        <v>491.61</v>
      </c>
      <c r="Y226" s="43">
        <f t="shared" si="110"/>
        <v>48177.549999999996</v>
      </c>
      <c r="Z226" s="75">
        <f t="shared" si="111"/>
        <v>491.61</v>
      </c>
      <c r="AA226" s="43">
        <f t="shared" si="112"/>
        <v>47685.939999999995</v>
      </c>
      <c r="AB226" s="75">
        <f t="shared" si="113"/>
        <v>491.61</v>
      </c>
      <c r="AC226" s="43">
        <f t="shared" si="114"/>
        <v>47194.329999999994</v>
      </c>
      <c r="AD226" s="75">
        <f t="shared" si="115"/>
        <v>491.61</v>
      </c>
      <c r="AE226" s="43">
        <f t="shared" si="116"/>
        <v>46702.719999999994</v>
      </c>
      <c r="AF226" s="75">
        <f t="shared" si="121"/>
        <v>491.61</v>
      </c>
      <c r="AG226" s="43">
        <f t="shared" si="122"/>
        <v>46211.10999999999</v>
      </c>
      <c r="AH226" s="75">
        <f t="shared" si="123"/>
        <v>491.61</v>
      </c>
      <c r="AI226" s="43">
        <f t="shared" si="124"/>
        <v>45719.49999999999</v>
      </c>
      <c r="AJ226" s="75">
        <f t="shared" si="125"/>
        <v>491.61</v>
      </c>
      <c r="AK226" s="43">
        <f t="shared" si="126"/>
        <v>45227.88999999999</v>
      </c>
      <c r="AN226">
        <v>1</v>
      </c>
    </row>
    <row r="227" spans="1:40" ht="15">
      <c r="A227" s="139" t="s">
        <v>218</v>
      </c>
      <c r="B227" s="139"/>
      <c r="C227" s="49">
        <v>44917.07</v>
      </c>
      <c r="D227" s="49">
        <v>28073.25</v>
      </c>
      <c r="E227" s="49">
        <v>16843.82</v>
      </c>
      <c r="F227" s="50"/>
      <c r="G227" s="61">
        <v>374.31</v>
      </c>
      <c r="H227" s="51"/>
      <c r="I227" s="52"/>
      <c r="J227" s="50"/>
      <c r="K227" s="49">
        <v>44917.07</v>
      </c>
      <c r="L227" s="49">
        <v>28447.56</v>
      </c>
      <c r="M227" s="65">
        <v>16469.51</v>
      </c>
      <c r="N227" s="79">
        <f t="shared" si="118"/>
        <v>374.31</v>
      </c>
      <c r="O227" s="41">
        <f t="shared" si="119"/>
        <v>16095.199999999999</v>
      </c>
      <c r="P227" s="79">
        <f t="shared" si="120"/>
        <v>374.31</v>
      </c>
      <c r="Q227" s="43">
        <f t="shared" si="117"/>
        <v>15720.89</v>
      </c>
      <c r="R227" s="75">
        <f t="shared" si="103"/>
        <v>374.31</v>
      </c>
      <c r="S227" s="43">
        <f t="shared" si="104"/>
        <v>15346.58</v>
      </c>
      <c r="T227" s="75">
        <f t="shared" si="105"/>
        <v>374.31</v>
      </c>
      <c r="U227" s="43">
        <f t="shared" si="106"/>
        <v>14972.27</v>
      </c>
      <c r="V227" s="75">
        <f t="shared" si="107"/>
        <v>374.31</v>
      </c>
      <c r="W227" s="43">
        <f t="shared" si="108"/>
        <v>14597.960000000001</v>
      </c>
      <c r="X227" s="75">
        <f t="shared" si="109"/>
        <v>374.31</v>
      </c>
      <c r="Y227" s="43">
        <f t="shared" si="110"/>
        <v>14223.650000000001</v>
      </c>
      <c r="Z227" s="75">
        <f t="shared" si="111"/>
        <v>374.31</v>
      </c>
      <c r="AA227" s="43">
        <f t="shared" si="112"/>
        <v>13849.340000000002</v>
      </c>
      <c r="AB227" s="75">
        <f t="shared" si="113"/>
        <v>374.31</v>
      </c>
      <c r="AC227" s="43">
        <f t="shared" si="114"/>
        <v>13475.030000000002</v>
      </c>
      <c r="AD227" s="75">
        <f t="shared" si="115"/>
        <v>374.31</v>
      </c>
      <c r="AE227" s="43">
        <f t="shared" si="116"/>
        <v>13100.720000000003</v>
      </c>
      <c r="AF227" s="75">
        <f t="shared" si="121"/>
        <v>374.31</v>
      </c>
      <c r="AG227" s="43">
        <f t="shared" si="122"/>
        <v>12726.410000000003</v>
      </c>
      <c r="AH227" s="75">
        <f t="shared" si="123"/>
        <v>374.31</v>
      </c>
      <c r="AI227" s="43">
        <f t="shared" si="124"/>
        <v>12352.100000000004</v>
      </c>
      <c r="AJ227" s="75">
        <f t="shared" si="125"/>
        <v>374.31</v>
      </c>
      <c r="AK227" s="43">
        <f t="shared" si="126"/>
        <v>11977.790000000005</v>
      </c>
      <c r="AN227">
        <v>1</v>
      </c>
    </row>
    <row r="228" spans="1:40" ht="15">
      <c r="A228" s="139" t="s">
        <v>220</v>
      </c>
      <c r="B228" s="139"/>
      <c r="C228" s="49">
        <v>27683.69</v>
      </c>
      <c r="D228" s="49">
        <v>17302.5</v>
      </c>
      <c r="E228" s="49">
        <v>10381.19</v>
      </c>
      <c r="F228" s="50"/>
      <c r="G228" s="61">
        <v>230.7</v>
      </c>
      <c r="H228" s="51"/>
      <c r="I228" s="52"/>
      <c r="J228" s="50"/>
      <c r="K228" s="49">
        <v>27683.69</v>
      </c>
      <c r="L228" s="49">
        <v>17533.2</v>
      </c>
      <c r="M228" s="65">
        <v>10150.49</v>
      </c>
      <c r="N228" s="79">
        <f t="shared" si="118"/>
        <v>230.7</v>
      </c>
      <c r="O228" s="41">
        <f t="shared" si="119"/>
        <v>9919.789999999999</v>
      </c>
      <c r="P228" s="79">
        <f t="shared" si="120"/>
        <v>230.7</v>
      </c>
      <c r="Q228" s="43">
        <f t="shared" si="117"/>
        <v>9689.089999999998</v>
      </c>
      <c r="R228" s="75">
        <f t="shared" si="103"/>
        <v>230.7</v>
      </c>
      <c r="S228" s="43">
        <f t="shared" si="104"/>
        <v>9458.389999999998</v>
      </c>
      <c r="T228" s="75">
        <f t="shared" si="105"/>
        <v>230.7</v>
      </c>
      <c r="U228" s="43">
        <f t="shared" si="106"/>
        <v>9227.689999999997</v>
      </c>
      <c r="V228" s="75">
        <f t="shared" si="107"/>
        <v>230.7</v>
      </c>
      <c r="W228" s="43">
        <f t="shared" si="108"/>
        <v>8996.989999999996</v>
      </c>
      <c r="X228" s="75">
        <f t="shared" si="109"/>
        <v>230.7</v>
      </c>
      <c r="Y228" s="43">
        <f t="shared" si="110"/>
        <v>8766.289999999995</v>
      </c>
      <c r="Z228" s="75">
        <f t="shared" si="111"/>
        <v>230.7</v>
      </c>
      <c r="AA228" s="43">
        <f t="shared" si="112"/>
        <v>8535.589999999995</v>
      </c>
      <c r="AB228" s="75">
        <f t="shared" si="113"/>
        <v>230.7</v>
      </c>
      <c r="AC228" s="43">
        <f t="shared" si="114"/>
        <v>8304.889999999994</v>
      </c>
      <c r="AD228" s="75">
        <f t="shared" si="115"/>
        <v>230.7</v>
      </c>
      <c r="AE228" s="43">
        <f t="shared" si="116"/>
        <v>8074.189999999994</v>
      </c>
      <c r="AF228" s="75">
        <f t="shared" si="121"/>
        <v>230.7</v>
      </c>
      <c r="AG228" s="43">
        <f t="shared" si="122"/>
        <v>7843.489999999994</v>
      </c>
      <c r="AH228" s="75">
        <f t="shared" si="123"/>
        <v>230.7</v>
      </c>
      <c r="AI228" s="43">
        <f t="shared" si="124"/>
        <v>7612.7899999999945</v>
      </c>
      <c r="AJ228" s="75">
        <f t="shared" si="125"/>
        <v>230.7</v>
      </c>
      <c r="AK228" s="43">
        <f t="shared" si="126"/>
        <v>7382.089999999995</v>
      </c>
      <c r="AN228">
        <v>1</v>
      </c>
    </row>
    <row r="229" spans="1:40" ht="15">
      <c r="A229" s="139" t="s">
        <v>223</v>
      </c>
      <c r="B229" s="139"/>
      <c r="C229" s="49">
        <v>27683.69</v>
      </c>
      <c r="D229" s="49">
        <v>17302.5</v>
      </c>
      <c r="E229" s="49">
        <v>10381.19</v>
      </c>
      <c r="F229" s="50"/>
      <c r="G229" s="61">
        <v>230.7</v>
      </c>
      <c r="H229" s="51"/>
      <c r="I229" s="52"/>
      <c r="J229" s="50"/>
      <c r="K229" s="49">
        <v>27683.69</v>
      </c>
      <c r="L229" s="49">
        <v>17533.2</v>
      </c>
      <c r="M229" s="65">
        <v>10150.49</v>
      </c>
      <c r="N229" s="79">
        <f t="shared" si="118"/>
        <v>230.7</v>
      </c>
      <c r="O229" s="41">
        <f t="shared" si="119"/>
        <v>9919.789999999999</v>
      </c>
      <c r="P229" s="79">
        <f t="shared" si="120"/>
        <v>230.7</v>
      </c>
      <c r="Q229" s="43">
        <f t="shared" si="117"/>
        <v>9689.089999999998</v>
      </c>
      <c r="R229" s="75">
        <f t="shared" si="103"/>
        <v>230.7</v>
      </c>
      <c r="S229" s="43">
        <f t="shared" si="104"/>
        <v>9458.389999999998</v>
      </c>
      <c r="T229" s="75">
        <f t="shared" si="105"/>
        <v>230.7</v>
      </c>
      <c r="U229" s="43">
        <f t="shared" si="106"/>
        <v>9227.689999999997</v>
      </c>
      <c r="V229" s="75">
        <f t="shared" si="107"/>
        <v>230.7</v>
      </c>
      <c r="W229" s="43">
        <f t="shared" si="108"/>
        <v>8996.989999999996</v>
      </c>
      <c r="X229" s="75">
        <f t="shared" si="109"/>
        <v>230.7</v>
      </c>
      <c r="Y229" s="43">
        <f t="shared" si="110"/>
        <v>8766.289999999995</v>
      </c>
      <c r="Z229" s="75">
        <f t="shared" si="111"/>
        <v>230.7</v>
      </c>
      <c r="AA229" s="43">
        <f t="shared" si="112"/>
        <v>8535.589999999995</v>
      </c>
      <c r="AB229" s="75">
        <f t="shared" si="113"/>
        <v>230.7</v>
      </c>
      <c r="AC229" s="43">
        <f t="shared" si="114"/>
        <v>8304.889999999994</v>
      </c>
      <c r="AD229" s="75">
        <f t="shared" si="115"/>
        <v>230.7</v>
      </c>
      <c r="AE229" s="43">
        <f t="shared" si="116"/>
        <v>8074.189999999994</v>
      </c>
      <c r="AF229" s="75">
        <f t="shared" si="121"/>
        <v>230.7</v>
      </c>
      <c r="AG229" s="43">
        <f t="shared" si="122"/>
        <v>7843.489999999994</v>
      </c>
      <c r="AH229" s="75">
        <f t="shared" si="123"/>
        <v>230.7</v>
      </c>
      <c r="AI229" s="43">
        <f t="shared" si="124"/>
        <v>7612.7899999999945</v>
      </c>
      <c r="AJ229" s="75">
        <f t="shared" si="125"/>
        <v>230.7</v>
      </c>
      <c r="AK229" s="43">
        <f t="shared" si="126"/>
        <v>7382.089999999995</v>
      </c>
      <c r="AN229">
        <v>1</v>
      </c>
    </row>
    <row r="230" spans="1:40" ht="15">
      <c r="A230" s="139" t="s">
        <v>227</v>
      </c>
      <c r="B230" s="139"/>
      <c r="C230" s="49">
        <v>28447.87</v>
      </c>
      <c r="D230" s="49">
        <v>17780.25</v>
      </c>
      <c r="E230" s="49">
        <v>10667.62</v>
      </c>
      <c r="F230" s="50"/>
      <c r="G230" s="61">
        <v>237.07</v>
      </c>
      <c r="H230" s="51"/>
      <c r="I230" s="52"/>
      <c r="J230" s="50"/>
      <c r="K230" s="49">
        <v>28447.87</v>
      </c>
      <c r="L230" s="49">
        <v>18017.32</v>
      </c>
      <c r="M230" s="65">
        <v>10430.55</v>
      </c>
      <c r="N230" s="79">
        <f t="shared" si="118"/>
        <v>237.07</v>
      </c>
      <c r="O230" s="41">
        <f t="shared" si="119"/>
        <v>10193.48</v>
      </c>
      <c r="P230" s="79">
        <f t="shared" si="120"/>
        <v>237.07</v>
      </c>
      <c r="Q230" s="43">
        <f t="shared" si="117"/>
        <v>9956.41</v>
      </c>
      <c r="R230" s="75">
        <f t="shared" si="103"/>
        <v>237.07</v>
      </c>
      <c r="S230" s="43">
        <f t="shared" si="104"/>
        <v>9719.34</v>
      </c>
      <c r="T230" s="75">
        <f t="shared" si="105"/>
        <v>237.07</v>
      </c>
      <c r="U230" s="43">
        <f t="shared" si="106"/>
        <v>9482.27</v>
      </c>
      <c r="V230" s="75">
        <f t="shared" si="107"/>
        <v>237.07</v>
      </c>
      <c r="W230" s="43">
        <f t="shared" si="108"/>
        <v>9245.2</v>
      </c>
      <c r="X230" s="75">
        <f t="shared" si="109"/>
        <v>237.07</v>
      </c>
      <c r="Y230" s="43">
        <f t="shared" si="110"/>
        <v>9008.130000000001</v>
      </c>
      <c r="Z230" s="75">
        <f t="shared" si="111"/>
        <v>237.07</v>
      </c>
      <c r="AA230" s="43">
        <f t="shared" si="112"/>
        <v>8771.060000000001</v>
      </c>
      <c r="AB230" s="75">
        <f t="shared" si="113"/>
        <v>237.07</v>
      </c>
      <c r="AC230" s="43">
        <f t="shared" si="114"/>
        <v>8533.990000000002</v>
      </c>
      <c r="AD230" s="75">
        <f t="shared" si="115"/>
        <v>237.07</v>
      </c>
      <c r="AE230" s="43">
        <f t="shared" si="116"/>
        <v>8296.920000000002</v>
      </c>
      <c r="AF230" s="75">
        <f t="shared" si="121"/>
        <v>237.07</v>
      </c>
      <c r="AG230" s="43">
        <f t="shared" si="122"/>
        <v>8059.850000000002</v>
      </c>
      <c r="AH230" s="75">
        <f t="shared" si="123"/>
        <v>237.07</v>
      </c>
      <c r="AI230" s="43">
        <f t="shared" si="124"/>
        <v>7822.7800000000025</v>
      </c>
      <c r="AJ230" s="75">
        <f t="shared" si="125"/>
        <v>237.07</v>
      </c>
      <c r="AK230" s="43">
        <f t="shared" si="126"/>
        <v>7585.710000000003</v>
      </c>
      <c r="AN230">
        <v>1</v>
      </c>
    </row>
    <row r="231" spans="1:40" ht="15">
      <c r="A231" s="139" t="s">
        <v>234</v>
      </c>
      <c r="B231" s="139"/>
      <c r="C231" s="49">
        <v>48854.4</v>
      </c>
      <c r="D231" s="49">
        <v>30534</v>
      </c>
      <c r="E231" s="49">
        <v>18320.4</v>
      </c>
      <c r="F231" s="50"/>
      <c r="G231" s="61">
        <v>407.12</v>
      </c>
      <c r="H231" s="51"/>
      <c r="I231" s="52"/>
      <c r="J231" s="50"/>
      <c r="K231" s="49">
        <v>48854.4</v>
      </c>
      <c r="L231" s="49">
        <v>30941.12</v>
      </c>
      <c r="M231" s="65">
        <v>17913.28</v>
      </c>
      <c r="N231" s="79">
        <f t="shared" si="118"/>
        <v>407.12</v>
      </c>
      <c r="O231" s="41">
        <f t="shared" si="119"/>
        <v>17506.16</v>
      </c>
      <c r="P231" s="79">
        <f t="shared" si="120"/>
        <v>407.12</v>
      </c>
      <c r="Q231" s="43">
        <f t="shared" si="117"/>
        <v>17099.04</v>
      </c>
      <c r="R231" s="75">
        <f t="shared" si="103"/>
        <v>407.12</v>
      </c>
      <c r="S231" s="43">
        <f t="shared" si="104"/>
        <v>16691.920000000002</v>
      </c>
      <c r="T231" s="75">
        <f t="shared" si="105"/>
        <v>407.12</v>
      </c>
      <c r="U231" s="43">
        <f t="shared" si="106"/>
        <v>16284.800000000001</v>
      </c>
      <c r="V231" s="75">
        <f t="shared" si="107"/>
        <v>407.12</v>
      </c>
      <c r="W231" s="43">
        <f t="shared" si="108"/>
        <v>15877.68</v>
      </c>
      <c r="X231" s="75">
        <f t="shared" si="109"/>
        <v>407.12</v>
      </c>
      <c r="Y231" s="43">
        <f t="shared" si="110"/>
        <v>15470.56</v>
      </c>
      <c r="Z231" s="75">
        <f t="shared" si="111"/>
        <v>407.12</v>
      </c>
      <c r="AA231" s="43">
        <f t="shared" si="112"/>
        <v>15063.439999999999</v>
      </c>
      <c r="AB231" s="75">
        <f t="shared" si="113"/>
        <v>407.12</v>
      </c>
      <c r="AC231" s="43">
        <f t="shared" si="114"/>
        <v>14656.319999999998</v>
      </c>
      <c r="AD231" s="75">
        <f t="shared" si="115"/>
        <v>407.12</v>
      </c>
      <c r="AE231" s="43">
        <f t="shared" si="116"/>
        <v>14249.199999999997</v>
      </c>
      <c r="AF231" s="75">
        <f t="shared" si="121"/>
        <v>407.12</v>
      </c>
      <c r="AG231" s="43">
        <f t="shared" si="122"/>
        <v>13842.079999999996</v>
      </c>
      <c r="AH231" s="75">
        <f t="shared" si="123"/>
        <v>407.12</v>
      </c>
      <c r="AI231" s="43">
        <f t="shared" si="124"/>
        <v>13434.959999999995</v>
      </c>
      <c r="AJ231" s="75">
        <f t="shared" si="125"/>
        <v>407.12</v>
      </c>
      <c r="AK231" s="43">
        <f t="shared" si="126"/>
        <v>13027.839999999995</v>
      </c>
      <c r="AN231">
        <v>1</v>
      </c>
    </row>
    <row r="232" spans="1:40" ht="15">
      <c r="A232" s="139" t="s">
        <v>242</v>
      </c>
      <c r="B232" s="139"/>
      <c r="C232" s="49">
        <v>45441.02</v>
      </c>
      <c r="D232" s="49">
        <v>28401</v>
      </c>
      <c r="E232" s="49">
        <v>17040.02</v>
      </c>
      <c r="F232" s="50"/>
      <c r="G232" s="61">
        <v>378.68</v>
      </c>
      <c r="H232" s="51"/>
      <c r="I232" s="52"/>
      <c r="J232" s="50"/>
      <c r="K232" s="49">
        <v>45441.02</v>
      </c>
      <c r="L232" s="49">
        <v>28779.68</v>
      </c>
      <c r="M232" s="65">
        <v>16661.34</v>
      </c>
      <c r="N232" s="79">
        <f t="shared" si="118"/>
        <v>378.68</v>
      </c>
      <c r="O232" s="41">
        <f t="shared" si="119"/>
        <v>16282.66</v>
      </c>
      <c r="P232" s="79">
        <f t="shared" si="120"/>
        <v>378.68</v>
      </c>
      <c r="Q232" s="43">
        <f t="shared" si="117"/>
        <v>15903.98</v>
      </c>
      <c r="R232" s="75">
        <f t="shared" si="103"/>
        <v>378.68</v>
      </c>
      <c r="S232" s="43">
        <f t="shared" si="104"/>
        <v>15525.3</v>
      </c>
      <c r="T232" s="75">
        <f t="shared" si="105"/>
        <v>378.68</v>
      </c>
      <c r="U232" s="43">
        <f t="shared" si="106"/>
        <v>15146.619999999999</v>
      </c>
      <c r="V232" s="75">
        <f t="shared" si="107"/>
        <v>378.68</v>
      </c>
      <c r="W232" s="43">
        <f t="shared" si="108"/>
        <v>14767.939999999999</v>
      </c>
      <c r="X232" s="75">
        <f t="shared" si="109"/>
        <v>378.68</v>
      </c>
      <c r="Y232" s="43">
        <f t="shared" si="110"/>
        <v>14389.259999999998</v>
      </c>
      <c r="Z232" s="75">
        <f t="shared" si="111"/>
        <v>378.68</v>
      </c>
      <c r="AA232" s="43">
        <f t="shared" si="112"/>
        <v>14010.579999999998</v>
      </c>
      <c r="AB232" s="75">
        <f t="shared" si="113"/>
        <v>378.68</v>
      </c>
      <c r="AC232" s="43">
        <f t="shared" si="114"/>
        <v>13631.899999999998</v>
      </c>
      <c r="AD232" s="75">
        <f t="shared" si="115"/>
        <v>378.68</v>
      </c>
      <c r="AE232" s="43">
        <f t="shared" si="116"/>
        <v>13253.219999999998</v>
      </c>
      <c r="AF232" s="75">
        <f t="shared" si="121"/>
        <v>378.68</v>
      </c>
      <c r="AG232" s="43">
        <f t="shared" si="122"/>
        <v>12874.539999999997</v>
      </c>
      <c r="AH232" s="75">
        <f t="shared" si="123"/>
        <v>378.68</v>
      </c>
      <c r="AI232" s="43">
        <f t="shared" si="124"/>
        <v>12495.859999999997</v>
      </c>
      <c r="AJ232" s="75">
        <f t="shared" si="125"/>
        <v>378.68</v>
      </c>
      <c r="AK232" s="43">
        <f t="shared" si="126"/>
        <v>12117.179999999997</v>
      </c>
      <c r="AN232">
        <v>1</v>
      </c>
    </row>
    <row r="233" spans="1:40" ht="15">
      <c r="A233" s="139" t="s">
        <v>245</v>
      </c>
      <c r="B233" s="139"/>
      <c r="C233" s="49">
        <v>51126.17</v>
      </c>
      <c r="D233" s="49">
        <v>31953.75</v>
      </c>
      <c r="E233" s="49">
        <v>19172.42</v>
      </c>
      <c r="F233" s="50"/>
      <c r="G233" s="61">
        <v>426.05</v>
      </c>
      <c r="H233" s="51"/>
      <c r="I233" s="52"/>
      <c r="J233" s="50"/>
      <c r="K233" s="49">
        <v>51126.17</v>
      </c>
      <c r="L233" s="49">
        <v>32379.8</v>
      </c>
      <c r="M233" s="65">
        <v>18746.37</v>
      </c>
      <c r="N233" s="79">
        <f t="shared" si="118"/>
        <v>426.05</v>
      </c>
      <c r="O233" s="41">
        <f t="shared" si="119"/>
        <v>18320.32</v>
      </c>
      <c r="P233" s="79">
        <f t="shared" si="120"/>
        <v>426.05</v>
      </c>
      <c r="Q233" s="43">
        <f t="shared" si="117"/>
        <v>17894.27</v>
      </c>
      <c r="R233" s="75">
        <f t="shared" si="103"/>
        <v>426.05</v>
      </c>
      <c r="S233" s="43">
        <f t="shared" si="104"/>
        <v>17468.22</v>
      </c>
      <c r="T233" s="75">
        <f t="shared" si="105"/>
        <v>426.05</v>
      </c>
      <c r="U233" s="43">
        <f t="shared" si="106"/>
        <v>17042.170000000002</v>
      </c>
      <c r="V233" s="75">
        <f t="shared" si="107"/>
        <v>426.05</v>
      </c>
      <c r="W233" s="43">
        <f t="shared" si="108"/>
        <v>16616.120000000003</v>
      </c>
      <c r="X233" s="75">
        <f t="shared" si="109"/>
        <v>426.05</v>
      </c>
      <c r="Y233" s="43">
        <f t="shared" si="110"/>
        <v>16190.070000000003</v>
      </c>
      <c r="Z233" s="75">
        <f t="shared" si="111"/>
        <v>426.05</v>
      </c>
      <c r="AA233" s="43">
        <f t="shared" si="112"/>
        <v>15764.020000000004</v>
      </c>
      <c r="AB233" s="75">
        <f t="shared" si="113"/>
        <v>426.05</v>
      </c>
      <c r="AC233" s="43">
        <f t="shared" si="114"/>
        <v>15337.970000000005</v>
      </c>
      <c r="AD233" s="75">
        <f t="shared" si="115"/>
        <v>426.05</v>
      </c>
      <c r="AE233" s="43">
        <f t="shared" si="116"/>
        <v>14911.920000000006</v>
      </c>
      <c r="AF233" s="75">
        <f t="shared" si="121"/>
        <v>426.05</v>
      </c>
      <c r="AG233" s="43">
        <f t="shared" si="122"/>
        <v>14485.870000000006</v>
      </c>
      <c r="AH233" s="75">
        <f t="shared" si="123"/>
        <v>426.05</v>
      </c>
      <c r="AI233" s="43">
        <f t="shared" si="124"/>
        <v>14059.820000000007</v>
      </c>
      <c r="AJ233" s="75">
        <f t="shared" si="125"/>
        <v>426.05</v>
      </c>
      <c r="AK233" s="43">
        <f t="shared" si="126"/>
        <v>13633.770000000008</v>
      </c>
      <c r="AN233">
        <v>1</v>
      </c>
    </row>
    <row r="234" spans="1:40" ht="15">
      <c r="A234" s="139" t="s">
        <v>251</v>
      </c>
      <c r="B234" s="139"/>
      <c r="C234" s="49">
        <v>51126.17</v>
      </c>
      <c r="D234" s="49">
        <v>31953.75</v>
      </c>
      <c r="E234" s="49">
        <v>19172.42</v>
      </c>
      <c r="F234" s="50"/>
      <c r="G234" s="61">
        <v>426.05</v>
      </c>
      <c r="H234" s="51"/>
      <c r="I234" s="52"/>
      <c r="J234" s="50"/>
      <c r="K234" s="49">
        <v>51126.17</v>
      </c>
      <c r="L234" s="49">
        <v>32379.8</v>
      </c>
      <c r="M234" s="65">
        <v>18746.37</v>
      </c>
      <c r="N234" s="79">
        <f t="shared" si="118"/>
        <v>426.05</v>
      </c>
      <c r="O234" s="41">
        <f t="shared" si="119"/>
        <v>18320.32</v>
      </c>
      <c r="P234" s="79">
        <f t="shared" si="120"/>
        <v>426.05</v>
      </c>
      <c r="Q234" s="43">
        <f t="shared" si="117"/>
        <v>17894.27</v>
      </c>
      <c r="R234" s="75">
        <f t="shared" si="103"/>
        <v>426.05</v>
      </c>
      <c r="S234" s="43">
        <f t="shared" si="104"/>
        <v>17468.22</v>
      </c>
      <c r="T234" s="75">
        <f t="shared" si="105"/>
        <v>426.05</v>
      </c>
      <c r="U234" s="43">
        <f t="shared" si="106"/>
        <v>17042.170000000002</v>
      </c>
      <c r="V234" s="75">
        <f t="shared" si="107"/>
        <v>426.05</v>
      </c>
      <c r="W234" s="43">
        <f t="shared" si="108"/>
        <v>16616.120000000003</v>
      </c>
      <c r="X234" s="75">
        <f t="shared" si="109"/>
        <v>426.05</v>
      </c>
      <c r="Y234" s="43">
        <f t="shared" si="110"/>
        <v>16190.070000000003</v>
      </c>
      <c r="Z234" s="75">
        <f t="shared" si="111"/>
        <v>426.05</v>
      </c>
      <c r="AA234" s="43">
        <f t="shared" si="112"/>
        <v>15764.020000000004</v>
      </c>
      <c r="AB234" s="75">
        <f t="shared" si="113"/>
        <v>426.05</v>
      </c>
      <c r="AC234" s="43">
        <f t="shared" si="114"/>
        <v>15337.970000000005</v>
      </c>
      <c r="AD234" s="75">
        <f t="shared" si="115"/>
        <v>426.05</v>
      </c>
      <c r="AE234" s="43">
        <f t="shared" si="116"/>
        <v>14911.920000000006</v>
      </c>
      <c r="AF234" s="75">
        <f t="shared" si="121"/>
        <v>426.05</v>
      </c>
      <c r="AG234" s="43">
        <f t="shared" si="122"/>
        <v>14485.870000000006</v>
      </c>
      <c r="AH234" s="75">
        <f t="shared" si="123"/>
        <v>426.05</v>
      </c>
      <c r="AI234" s="43">
        <f t="shared" si="124"/>
        <v>14059.820000000007</v>
      </c>
      <c r="AJ234" s="75">
        <f t="shared" si="125"/>
        <v>426.05</v>
      </c>
      <c r="AK234" s="43">
        <f t="shared" si="126"/>
        <v>13633.770000000008</v>
      </c>
      <c r="AN234">
        <v>1</v>
      </c>
    </row>
    <row r="235" spans="1:40" ht="15">
      <c r="A235" s="139" t="s">
        <v>255</v>
      </c>
      <c r="B235" s="139"/>
      <c r="C235" s="49">
        <v>48778.44</v>
      </c>
      <c r="D235" s="49">
        <v>30486.75</v>
      </c>
      <c r="E235" s="49">
        <v>18291.69</v>
      </c>
      <c r="F235" s="50"/>
      <c r="G235" s="61">
        <v>406.49</v>
      </c>
      <c r="H235" s="51"/>
      <c r="I235" s="52"/>
      <c r="J235" s="50"/>
      <c r="K235" s="49">
        <v>48778.44</v>
      </c>
      <c r="L235" s="49">
        <v>30893.24</v>
      </c>
      <c r="M235" s="65">
        <v>17885.2</v>
      </c>
      <c r="N235" s="79">
        <f t="shared" si="118"/>
        <v>406.49</v>
      </c>
      <c r="O235" s="41">
        <f t="shared" si="119"/>
        <v>17478.71</v>
      </c>
      <c r="P235" s="79">
        <f t="shared" si="120"/>
        <v>406.49</v>
      </c>
      <c r="Q235" s="43">
        <f t="shared" si="117"/>
        <v>17072.219999999998</v>
      </c>
      <c r="R235" s="75">
        <f t="shared" si="103"/>
        <v>406.49</v>
      </c>
      <c r="S235" s="43">
        <f t="shared" si="104"/>
        <v>16665.729999999996</v>
      </c>
      <c r="T235" s="75">
        <f t="shared" si="105"/>
        <v>406.49</v>
      </c>
      <c r="U235" s="43">
        <f t="shared" si="106"/>
        <v>16259.239999999996</v>
      </c>
      <c r="V235" s="75">
        <f t="shared" si="107"/>
        <v>406.49</v>
      </c>
      <c r="W235" s="43">
        <f t="shared" si="108"/>
        <v>15852.749999999996</v>
      </c>
      <c r="X235" s="75">
        <f t="shared" si="109"/>
        <v>406.49</v>
      </c>
      <c r="Y235" s="43">
        <f t="shared" si="110"/>
        <v>15446.259999999997</v>
      </c>
      <c r="Z235" s="75">
        <f t="shared" si="111"/>
        <v>406.49</v>
      </c>
      <c r="AA235" s="43">
        <f t="shared" si="112"/>
        <v>15039.769999999997</v>
      </c>
      <c r="AB235" s="75">
        <f t="shared" si="113"/>
        <v>406.49</v>
      </c>
      <c r="AC235" s="43">
        <f t="shared" si="114"/>
        <v>14633.279999999997</v>
      </c>
      <c r="AD235" s="75">
        <f t="shared" si="115"/>
        <v>406.49</v>
      </c>
      <c r="AE235" s="43">
        <f t="shared" si="116"/>
        <v>14226.789999999997</v>
      </c>
      <c r="AF235" s="75">
        <f t="shared" si="121"/>
        <v>406.49</v>
      </c>
      <c r="AG235" s="43">
        <f t="shared" si="122"/>
        <v>13820.299999999997</v>
      </c>
      <c r="AH235" s="75">
        <f t="shared" si="123"/>
        <v>406.49</v>
      </c>
      <c r="AI235" s="43">
        <f t="shared" si="124"/>
        <v>13413.809999999998</v>
      </c>
      <c r="AJ235" s="75">
        <f t="shared" si="125"/>
        <v>406.49</v>
      </c>
      <c r="AK235" s="43">
        <f t="shared" si="126"/>
        <v>13007.319999999998</v>
      </c>
      <c r="AN235">
        <v>1</v>
      </c>
    </row>
    <row r="236" spans="1:40" ht="15">
      <c r="A236" s="139" t="s">
        <v>259</v>
      </c>
      <c r="B236" s="139"/>
      <c r="C236" s="49">
        <v>45441.02</v>
      </c>
      <c r="D236" s="49">
        <v>28401</v>
      </c>
      <c r="E236" s="49">
        <v>17040.02</v>
      </c>
      <c r="F236" s="50"/>
      <c r="G236" s="61">
        <v>378.68</v>
      </c>
      <c r="H236" s="51"/>
      <c r="I236" s="52"/>
      <c r="J236" s="50"/>
      <c r="K236" s="49">
        <v>45441.02</v>
      </c>
      <c r="L236" s="49">
        <v>28779.68</v>
      </c>
      <c r="M236" s="65">
        <v>16661.34</v>
      </c>
      <c r="N236" s="79">
        <f t="shared" si="118"/>
        <v>378.68</v>
      </c>
      <c r="O236" s="41">
        <f t="shared" si="119"/>
        <v>16282.66</v>
      </c>
      <c r="P236" s="79">
        <f t="shared" si="120"/>
        <v>378.68</v>
      </c>
      <c r="Q236" s="43">
        <f t="shared" si="117"/>
        <v>15903.98</v>
      </c>
      <c r="R236" s="75">
        <f t="shared" si="103"/>
        <v>378.68</v>
      </c>
      <c r="S236" s="43">
        <f t="shared" si="104"/>
        <v>15525.3</v>
      </c>
      <c r="T236" s="75">
        <f t="shared" si="105"/>
        <v>378.68</v>
      </c>
      <c r="U236" s="43">
        <f t="shared" si="106"/>
        <v>15146.619999999999</v>
      </c>
      <c r="V236" s="75">
        <f t="shared" si="107"/>
        <v>378.68</v>
      </c>
      <c r="W236" s="43">
        <f t="shared" si="108"/>
        <v>14767.939999999999</v>
      </c>
      <c r="X236" s="75">
        <f t="shared" si="109"/>
        <v>378.68</v>
      </c>
      <c r="Y236" s="43">
        <f t="shared" si="110"/>
        <v>14389.259999999998</v>
      </c>
      <c r="Z236" s="75">
        <f t="shared" si="111"/>
        <v>378.68</v>
      </c>
      <c r="AA236" s="43">
        <f t="shared" si="112"/>
        <v>14010.579999999998</v>
      </c>
      <c r="AB236" s="75">
        <f t="shared" si="113"/>
        <v>378.68</v>
      </c>
      <c r="AC236" s="43">
        <f t="shared" si="114"/>
        <v>13631.899999999998</v>
      </c>
      <c r="AD236" s="75">
        <f t="shared" si="115"/>
        <v>378.68</v>
      </c>
      <c r="AE236" s="43">
        <f t="shared" si="116"/>
        <v>13253.219999999998</v>
      </c>
      <c r="AF236" s="75">
        <f t="shared" si="121"/>
        <v>378.68</v>
      </c>
      <c r="AG236" s="43">
        <f t="shared" si="122"/>
        <v>12874.539999999997</v>
      </c>
      <c r="AH236" s="75">
        <f t="shared" si="123"/>
        <v>378.68</v>
      </c>
      <c r="AI236" s="43">
        <f t="shared" si="124"/>
        <v>12495.859999999997</v>
      </c>
      <c r="AJ236" s="75">
        <f t="shared" si="125"/>
        <v>378.68</v>
      </c>
      <c r="AK236" s="43">
        <f t="shared" si="126"/>
        <v>12117.179999999997</v>
      </c>
      <c r="AN236">
        <v>1</v>
      </c>
    </row>
    <row r="237" spans="1:40" ht="15">
      <c r="A237" s="139" t="s">
        <v>156</v>
      </c>
      <c r="B237" s="139"/>
      <c r="C237" s="49">
        <v>60083.7</v>
      </c>
      <c r="D237" s="49">
        <v>37552.5</v>
      </c>
      <c r="E237" s="49">
        <v>22531.2</v>
      </c>
      <c r="F237" s="50"/>
      <c r="G237" s="61">
        <v>500.7</v>
      </c>
      <c r="H237" s="51"/>
      <c r="I237" s="52"/>
      <c r="J237" s="50"/>
      <c r="K237" s="49">
        <v>60083.7</v>
      </c>
      <c r="L237" s="49">
        <v>38053.2</v>
      </c>
      <c r="M237" s="65">
        <v>22030.5</v>
      </c>
      <c r="N237" s="79">
        <f t="shared" si="118"/>
        <v>500.7</v>
      </c>
      <c r="O237" s="41">
        <f t="shared" si="119"/>
        <v>21529.8</v>
      </c>
      <c r="P237" s="79">
        <f t="shared" si="120"/>
        <v>500.7</v>
      </c>
      <c r="Q237" s="43">
        <f t="shared" si="117"/>
        <v>21029.1</v>
      </c>
      <c r="R237" s="75">
        <f t="shared" si="103"/>
        <v>500.7</v>
      </c>
      <c r="S237" s="43">
        <f t="shared" si="104"/>
        <v>20528.399999999998</v>
      </c>
      <c r="T237" s="75">
        <f t="shared" si="105"/>
        <v>500.7</v>
      </c>
      <c r="U237" s="43">
        <f t="shared" si="106"/>
        <v>20027.699999999997</v>
      </c>
      <c r="V237" s="75">
        <f t="shared" si="107"/>
        <v>500.7</v>
      </c>
      <c r="W237" s="43">
        <f t="shared" si="108"/>
        <v>19526.999999999996</v>
      </c>
      <c r="X237" s="75">
        <f t="shared" si="109"/>
        <v>500.7</v>
      </c>
      <c r="Y237" s="43">
        <f t="shared" si="110"/>
        <v>19026.299999999996</v>
      </c>
      <c r="Z237" s="75">
        <f t="shared" si="111"/>
        <v>500.7</v>
      </c>
      <c r="AA237" s="43">
        <f t="shared" si="112"/>
        <v>18525.599999999995</v>
      </c>
      <c r="AB237" s="75">
        <f t="shared" si="113"/>
        <v>500.7</v>
      </c>
      <c r="AC237" s="43">
        <f t="shared" si="114"/>
        <v>18024.899999999994</v>
      </c>
      <c r="AD237" s="75">
        <f t="shared" si="115"/>
        <v>500.7</v>
      </c>
      <c r="AE237" s="43">
        <f t="shared" si="116"/>
        <v>17524.199999999993</v>
      </c>
      <c r="AF237" s="75">
        <f t="shared" si="121"/>
        <v>500.7</v>
      </c>
      <c r="AG237" s="43">
        <f t="shared" si="122"/>
        <v>17023.499999999993</v>
      </c>
      <c r="AH237" s="75">
        <f t="shared" si="123"/>
        <v>500.7</v>
      </c>
      <c r="AI237" s="43">
        <f t="shared" si="124"/>
        <v>16522.799999999992</v>
      </c>
      <c r="AJ237" s="75">
        <f t="shared" si="125"/>
        <v>500.7</v>
      </c>
      <c r="AK237" s="43">
        <f t="shared" si="126"/>
        <v>16022.099999999991</v>
      </c>
      <c r="AN237">
        <v>1</v>
      </c>
    </row>
    <row r="238" spans="1:40" ht="15">
      <c r="A238" s="139" t="s">
        <v>161</v>
      </c>
      <c r="B238" s="139"/>
      <c r="C238" s="49">
        <v>60083.7</v>
      </c>
      <c r="D238" s="49">
        <v>37552.5</v>
      </c>
      <c r="E238" s="49">
        <v>22531.2</v>
      </c>
      <c r="F238" s="50"/>
      <c r="G238" s="61">
        <v>500.7</v>
      </c>
      <c r="H238" s="51"/>
      <c r="I238" s="52"/>
      <c r="J238" s="50"/>
      <c r="K238" s="49">
        <v>60083.7</v>
      </c>
      <c r="L238" s="49">
        <v>38053.2</v>
      </c>
      <c r="M238" s="65">
        <v>22030.5</v>
      </c>
      <c r="N238" s="79">
        <f t="shared" si="118"/>
        <v>500.7</v>
      </c>
      <c r="O238" s="41">
        <f t="shared" si="119"/>
        <v>21529.8</v>
      </c>
      <c r="P238" s="79">
        <f t="shared" si="120"/>
        <v>500.7</v>
      </c>
      <c r="Q238" s="43">
        <f t="shared" si="117"/>
        <v>21029.1</v>
      </c>
      <c r="R238" s="75">
        <f t="shared" si="103"/>
        <v>500.7</v>
      </c>
      <c r="S238" s="43">
        <f t="shared" si="104"/>
        <v>20528.399999999998</v>
      </c>
      <c r="T238" s="75">
        <f t="shared" si="105"/>
        <v>500.7</v>
      </c>
      <c r="U238" s="43">
        <f t="shared" si="106"/>
        <v>20027.699999999997</v>
      </c>
      <c r="V238" s="75">
        <f t="shared" si="107"/>
        <v>500.7</v>
      </c>
      <c r="W238" s="43">
        <f t="shared" si="108"/>
        <v>19526.999999999996</v>
      </c>
      <c r="X238" s="75">
        <f t="shared" si="109"/>
        <v>500.7</v>
      </c>
      <c r="Y238" s="43">
        <f t="shared" si="110"/>
        <v>19026.299999999996</v>
      </c>
      <c r="Z238" s="75">
        <f t="shared" si="111"/>
        <v>500.7</v>
      </c>
      <c r="AA238" s="43">
        <f t="shared" si="112"/>
        <v>18525.599999999995</v>
      </c>
      <c r="AB238" s="75">
        <f t="shared" si="113"/>
        <v>500.7</v>
      </c>
      <c r="AC238" s="43">
        <f t="shared" si="114"/>
        <v>18024.899999999994</v>
      </c>
      <c r="AD238" s="75">
        <f t="shared" si="115"/>
        <v>500.7</v>
      </c>
      <c r="AE238" s="43">
        <f t="shared" si="116"/>
        <v>17524.199999999993</v>
      </c>
      <c r="AF238" s="75">
        <f t="shared" si="121"/>
        <v>500.7</v>
      </c>
      <c r="AG238" s="43">
        <f t="shared" si="122"/>
        <v>17023.499999999993</v>
      </c>
      <c r="AH238" s="75">
        <f t="shared" si="123"/>
        <v>500.7</v>
      </c>
      <c r="AI238" s="43">
        <f t="shared" si="124"/>
        <v>16522.799999999992</v>
      </c>
      <c r="AJ238" s="75">
        <f t="shared" si="125"/>
        <v>500.7</v>
      </c>
      <c r="AK238" s="43">
        <f t="shared" si="126"/>
        <v>16022.099999999991</v>
      </c>
      <c r="AN238">
        <v>1</v>
      </c>
    </row>
    <row r="239" spans="1:40" ht="15">
      <c r="A239" s="139" t="s">
        <v>166</v>
      </c>
      <c r="B239" s="139"/>
      <c r="C239" s="49">
        <v>60083.7</v>
      </c>
      <c r="D239" s="49">
        <v>37552.5</v>
      </c>
      <c r="E239" s="49">
        <v>22531.2</v>
      </c>
      <c r="F239" s="50"/>
      <c r="G239" s="61">
        <v>500.7</v>
      </c>
      <c r="H239" s="51"/>
      <c r="I239" s="52"/>
      <c r="J239" s="50"/>
      <c r="K239" s="49">
        <v>60083.7</v>
      </c>
      <c r="L239" s="49">
        <v>38053.2</v>
      </c>
      <c r="M239" s="65">
        <v>22030.5</v>
      </c>
      <c r="N239" s="79">
        <f t="shared" si="118"/>
        <v>500.7</v>
      </c>
      <c r="O239" s="41">
        <f t="shared" si="119"/>
        <v>21529.8</v>
      </c>
      <c r="P239" s="79">
        <f t="shared" si="120"/>
        <v>500.7</v>
      </c>
      <c r="Q239" s="43">
        <f t="shared" si="117"/>
        <v>21029.1</v>
      </c>
      <c r="R239" s="75">
        <f t="shared" si="103"/>
        <v>500.7</v>
      </c>
      <c r="S239" s="43">
        <f t="shared" si="104"/>
        <v>20528.399999999998</v>
      </c>
      <c r="T239" s="75">
        <f t="shared" si="105"/>
        <v>500.7</v>
      </c>
      <c r="U239" s="43">
        <f t="shared" si="106"/>
        <v>20027.699999999997</v>
      </c>
      <c r="V239" s="75">
        <f t="shared" si="107"/>
        <v>500.7</v>
      </c>
      <c r="W239" s="43">
        <f t="shared" si="108"/>
        <v>19526.999999999996</v>
      </c>
      <c r="X239" s="75">
        <f t="shared" si="109"/>
        <v>500.7</v>
      </c>
      <c r="Y239" s="43">
        <f t="shared" si="110"/>
        <v>19026.299999999996</v>
      </c>
      <c r="Z239" s="75">
        <f t="shared" si="111"/>
        <v>500.7</v>
      </c>
      <c r="AA239" s="43">
        <f t="shared" si="112"/>
        <v>18525.599999999995</v>
      </c>
      <c r="AB239" s="75">
        <f t="shared" si="113"/>
        <v>500.7</v>
      </c>
      <c r="AC239" s="43">
        <f t="shared" si="114"/>
        <v>18024.899999999994</v>
      </c>
      <c r="AD239" s="75">
        <f t="shared" si="115"/>
        <v>500.7</v>
      </c>
      <c r="AE239" s="43">
        <f t="shared" si="116"/>
        <v>17524.199999999993</v>
      </c>
      <c r="AF239" s="75">
        <f t="shared" si="121"/>
        <v>500.7</v>
      </c>
      <c r="AG239" s="43">
        <f t="shared" si="122"/>
        <v>17023.499999999993</v>
      </c>
      <c r="AH239" s="75">
        <f t="shared" si="123"/>
        <v>500.7</v>
      </c>
      <c r="AI239" s="43">
        <f t="shared" si="124"/>
        <v>16522.799999999992</v>
      </c>
      <c r="AJ239" s="75">
        <f t="shared" si="125"/>
        <v>500.7</v>
      </c>
      <c r="AK239" s="43">
        <f t="shared" si="126"/>
        <v>16022.099999999991</v>
      </c>
      <c r="AN239">
        <v>1</v>
      </c>
    </row>
    <row r="240" spans="1:40" ht="15">
      <c r="A240" s="139" t="s">
        <v>174</v>
      </c>
      <c r="B240" s="139"/>
      <c r="C240" s="49">
        <v>60083.7</v>
      </c>
      <c r="D240" s="49">
        <v>37552.5</v>
      </c>
      <c r="E240" s="49">
        <v>22531.2</v>
      </c>
      <c r="F240" s="50"/>
      <c r="G240" s="61">
        <v>500.7</v>
      </c>
      <c r="H240" s="51"/>
      <c r="I240" s="52"/>
      <c r="J240" s="50"/>
      <c r="K240" s="49">
        <v>60083.7</v>
      </c>
      <c r="L240" s="49">
        <v>38053.2</v>
      </c>
      <c r="M240" s="65">
        <v>22030.5</v>
      </c>
      <c r="N240" s="79">
        <f t="shared" si="118"/>
        <v>500.7</v>
      </c>
      <c r="O240" s="41">
        <f t="shared" si="119"/>
        <v>21529.8</v>
      </c>
      <c r="P240" s="79">
        <f t="shared" si="120"/>
        <v>500.7</v>
      </c>
      <c r="Q240" s="43">
        <f t="shared" si="117"/>
        <v>21029.1</v>
      </c>
      <c r="R240" s="75">
        <f t="shared" si="103"/>
        <v>500.7</v>
      </c>
      <c r="S240" s="43">
        <f t="shared" si="104"/>
        <v>20528.399999999998</v>
      </c>
      <c r="T240" s="75">
        <f t="shared" si="105"/>
        <v>500.7</v>
      </c>
      <c r="U240" s="43">
        <f t="shared" si="106"/>
        <v>20027.699999999997</v>
      </c>
      <c r="V240" s="75">
        <f t="shared" si="107"/>
        <v>500.7</v>
      </c>
      <c r="W240" s="43">
        <f t="shared" si="108"/>
        <v>19526.999999999996</v>
      </c>
      <c r="X240" s="75">
        <f t="shared" si="109"/>
        <v>500.7</v>
      </c>
      <c r="Y240" s="43">
        <f t="shared" si="110"/>
        <v>19026.299999999996</v>
      </c>
      <c r="Z240" s="75">
        <f t="shared" si="111"/>
        <v>500.7</v>
      </c>
      <c r="AA240" s="43">
        <f t="shared" si="112"/>
        <v>18525.599999999995</v>
      </c>
      <c r="AB240" s="75">
        <f t="shared" si="113"/>
        <v>500.7</v>
      </c>
      <c r="AC240" s="43">
        <f t="shared" si="114"/>
        <v>18024.899999999994</v>
      </c>
      <c r="AD240" s="75">
        <f t="shared" si="115"/>
        <v>500.7</v>
      </c>
      <c r="AE240" s="43">
        <f t="shared" si="116"/>
        <v>17524.199999999993</v>
      </c>
      <c r="AF240" s="75">
        <f t="shared" si="121"/>
        <v>500.7</v>
      </c>
      <c r="AG240" s="43">
        <f t="shared" si="122"/>
        <v>17023.499999999993</v>
      </c>
      <c r="AH240" s="75">
        <f t="shared" si="123"/>
        <v>500.7</v>
      </c>
      <c r="AI240" s="43">
        <f t="shared" si="124"/>
        <v>16522.799999999992</v>
      </c>
      <c r="AJ240" s="75">
        <f t="shared" si="125"/>
        <v>500.7</v>
      </c>
      <c r="AK240" s="43">
        <f t="shared" si="126"/>
        <v>16022.099999999991</v>
      </c>
      <c r="AN240">
        <v>1</v>
      </c>
    </row>
    <row r="241" spans="1:40" ht="15">
      <c r="A241" s="139" t="s">
        <v>282</v>
      </c>
      <c r="B241" s="139"/>
      <c r="C241" s="49">
        <v>48778.44</v>
      </c>
      <c r="D241" s="49">
        <v>30486.75</v>
      </c>
      <c r="E241" s="49">
        <v>18291.69</v>
      </c>
      <c r="F241" s="50"/>
      <c r="G241" s="61">
        <v>406.49</v>
      </c>
      <c r="H241" s="51"/>
      <c r="I241" s="52"/>
      <c r="J241" s="50"/>
      <c r="K241" s="49">
        <v>48778.44</v>
      </c>
      <c r="L241" s="49">
        <v>30893.24</v>
      </c>
      <c r="M241" s="65">
        <v>17885.2</v>
      </c>
      <c r="N241" s="79">
        <f t="shared" si="118"/>
        <v>406.49</v>
      </c>
      <c r="O241" s="41">
        <f t="shared" si="119"/>
        <v>17478.71</v>
      </c>
      <c r="P241" s="79">
        <f t="shared" si="120"/>
        <v>406.49</v>
      </c>
      <c r="Q241" s="43">
        <f t="shared" si="117"/>
        <v>17072.219999999998</v>
      </c>
      <c r="R241" s="75">
        <f t="shared" si="103"/>
        <v>406.49</v>
      </c>
      <c r="S241" s="43">
        <f t="shared" si="104"/>
        <v>16665.729999999996</v>
      </c>
      <c r="T241" s="75">
        <f t="shared" si="105"/>
        <v>406.49</v>
      </c>
      <c r="U241" s="43">
        <f t="shared" si="106"/>
        <v>16259.239999999996</v>
      </c>
      <c r="V241" s="75">
        <f t="shared" si="107"/>
        <v>406.49</v>
      </c>
      <c r="W241" s="43">
        <f t="shared" si="108"/>
        <v>15852.749999999996</v>
      </c>
      <c r="X241" s="75">
        <f t="shared" si="109"/>
        <v>406.49</v>
      </c>
      <c r="Y241" s="43">
        <f t="shared" si="110"/>
        <v>15446.259999999997</v>
      </c>
      <c r="Z241" s="75">
        <f t="shared" si="111"/>
        <v>406.49</v>
      </c>
      <c r="AA241" s="43">
        <f t="shared" si="112"/>
        <v>15039.769999999997</v>
      </c>
      <c r="AB241" s="75">
        <f t="shared" si="113"/>
        <v>406.49</v>
      </c>
      <c r="AC241" s="43">
        <f t="shared" si="114"/>
        <v>14633.279999999997</v>
      </c>
      <c r="AD241" s="75">
        <f t="shared" si="115"/>
        <v>406.49</v>
      </c>
      <c r="AE241" s="43">
        <f t="shared" si="116"/>
        <v>14226.789999999997</v>
      </c>
      <c r="AF241" s="75">
        <f t="shared" si="121"/>
        <v>406.49</v>
      </c>
      <c r="AG241" s="43">
        <f t="shared" si="122"/>
        <v>13820.299999999997</v>
      </c>
      <c r="AH241" s="75">
        <f t="shared" si="123"/>
        <v>406.49</v>
      </c>
      <c r="AI241" s="43">
        <f t="shared" si="124"/>
        <v>13413.809999999998</v>
      </c>
      <c r="AJ241" s="75">
        <f t="shared" si="125"/>
        <v>406.49</v>
      </c>
      <c r="AK241" s="43">
        <f t="shared" si="126"/>
        <v>13007.319999999998</v>
      </c>
      <c r="AN241">
        <v>1</v>
      </c>
    </row>
    <row r="242" spans="1:40" ht="15">
      <c r="A242" s="139" t="s">
        <v>288</v>
      </c>
      <c r="B242" s="139"/>
      <c r="C242" s="49">
        <v>54144.66</v>
      </c>
      <c r="D242" s="49">
        <v>33840.75</v>
      </c>
      <c r="E242" s="49">
        <v>20303.91</v>
      </c>
      <c r="F242" s="50"/>
      <c r="G242" s="61">
        <v>451.21</v>
      </c>
      <c r="H242" s="51"/>
      <c r="I242" s="52"/>
      <c r="J242" s="50"/>
      <c r="K242" s="49">
        <v>54144.66</v>
      </c>
      <c r="L242" s="49">
        <v>34291.96</v>
      </c>
      <c r="M242" s="65">
        <v>19852.7</v>
      </c>
      <c r="N242" s="79">
        <f t="shared" si="118"/>
        <v>451.21</v>
      </c>
      <c r="O242" s="41">
        <f t="shared" si="119"/>
        <v>19401.49</v>
      </c>
      <c r="P242" s="79">
        <f t="shared" si="120"/>
        <v>451.21</v>
      </c>
      <c r="Q242" s="43">
        <f t="shared" si="117"/>
        <v>18950.280000000002</v>
      </c>
      <c r="R242" s="75">
        <f t="shared" si="103"/>
        <v>451.21</v>
      </c>
      <c r="S242" s="43">
        <f t="shared" si="104"/>
        <v>18499.070000000003</v>
      </c>
      <c r="T242" s="75">
        <f t="shared" si="105"/>
        <v>451.21</v>
      </c>
      <c r="U242" s="43">
        <f t="shared" si="106"/>
        <v>18047.860000000004</v>
      </c>
      <c r="V242" s="75">
        <f t="shared" si="107"/>
        <v>451.21</v>
      </c>
      <c r="W242" s="43">
        <f t="shared" si="108"/>
        <v>17596.650000000005</v>
      </c>
      <c r="X242" s="75">
        <f t="shared" si="109"/>
        <v>451.21</v>
      </c>
      <c r="Y242" s="43">
        <f t="shared" si="110"/>
        <v>17145.440000000006</v>
      </c>
      <c r="Z242" s="75">
        <f t="shared" si="111"/>
        <v>451.21</v>
      </c>
      <c r="AA242" s="43">
        <f t="shared" si="112"/>
        <v>16694.230000000007</v>
      </c>
      <c r="AB242" s="75">
        <f t="shared" si="113"/>
        <v>451.21</v>
      </c>
      <c r="AC242" s="43">
        <f t="shared" si="114"/>
        <v>16243.020000000008</v>
      </c>
      <c r="AD242" s="75">
        <f t="shared" si="115"/>
        <v>451.21</v>
      </c>
      <c r="AE242" s="43">
        <f t="shared" si="116"/>
        <v>15791.810000000009</v>
      </c>
      <c r="AF242" s="75">
        <f t="shared" si="121"/>
        <v>451.21</v>
      </c>
      <c r="AG242" s="43">
        <f t="shared" si="122"/>
        <v>15340.60000000001</v>
      </c>
      <c r="AH242" s="75">
        <f t="shared" si="123"/>
        <v>451.21</v>
      </c>
      <c r="AI242" s="43">
        <f t="shared" si="124"/>
        <v>14889.39000000001</v>
      </c>
      <c r="AJ242" s="75">
        <f t="shared" si="125"/>
        <v>451.21</v>
      </c>
      <c r="AK242" s="43">
        <f t="shared" si="126"/>
        <v>14438.180000000011</v>
      </c>
      <c r="AN242">
        <v>1</v>
      </c>
    </row>
    <row r="243" spans="1:40" ht="15">
      <c r="A243" s="139" t="s">
        <v>292</v>
      </c>
      <c r="B243" s="139"/>
      <c r="C243" s="49">
        <v>55878.46</v>
      </c>
      <c r="D243" s="49">
        <v>34923.75</v>
      </c>
      <c r="E243" s="49">
        <v>20954.71</v>
      </c>
      <c r="F243" s="50"/>
      <c r="G243" s="61">
        <v>465.65</v>
      </c>
      <c r="H243" s="51"/>
      <c r="I243" s="52"/>
      <c r="J243" s="50"/>
      <c r="K243" s="49">
        <v>55878.46</v>
      </c>
      <c r="L243" s="49">
        <v>35389.4</v>
      </c>
      <c r="M243" s="65">
        <v>20489.06</v>
      </c>
      <c r="N243" s="79">
        <f t="shared" si="118"/>
        <v>465.65</v>
      </c>
      <c r="O243" s="41">
        <f t="shared" si="119"/>
        <v>20023.41</v>
      </c>
      <c r="P243" s="79">
        <f t="shared" si="120"/>
        <v>465.65</v>
      </c>
      <c r="Q243" s="43">
        <f t="shared" si="117"/>
        <v>19557.76</v>
      </c>
      <c r="R243" s="75">
        <f t="shared" si="103"/>
        <v>465.65</v>
      </c>
      <c r="S243" s="43">
        <f t="shared" si="104"/>
        <v>19092.109999999997</v>
      </c>
      <c r="T243" s="75">
        <f t="shared" si="105"/>
        <v>465.65</v>
      </c>
      <c r="U243" s="43">
        <f t="shared" si="106"/>
        <v>18626.459999999995</v>
      </c>
      <c r="V243" s="75">
        <f t="shared" si="107"/>
        <v>465.65</v>
      </c>
      <c r="W243" s="43">
        <f t="shared" si="108"/>
        <v>18160.809999999994</v>
      </c>
      <c r="X243" s="75">
        <f t="shared" si="109"/>
        <v>465.65</v>
      </c>
      <c r="Y243" s="43">
        <f t="shared" si="110"/>
        <v>17695.159999999993</v>
      </c>
      <c r="Z243" s="75">
        <f t="shared" si="111"/>
        <v>465.65</v>
      </c>
      <c r="AA243" s="43">
        <f t="shared" si="112"/>
        <v>17229.50999999999</v>
      </c>
      <c r="AB243" s="75">
        <f t="shared" si="113"/>
        <v>465.65</v>
      </c>
      <c r="AC243" s="43">
        <f t="shared" si="114"/>
        <v>16763.85999999999</v>
      </c>
      <c r="AD243" s="75">
        <f t="shared" si="115"/>
        <v>465.65</v>
      </c>
      <c r="AE243" s="43">
        <f t="shared" si="116"/>
        <v>16298.20999999999</v>
      </c>
      <c r="AF243" s="75">
        <f t="shared" si="121"/>
        <v>465.65</v>
      </c>
      <c r="AG243" s="43">
        <f t="shared" si="122"/>
        <v>15832.55999999999</v>
      </c>
      <c r="AH243" s="75">
        <f t="shared" si="123"/>
        <v>465.65</v>
      </c>
      <c r="AI243" s="43">
        <f t="shared" si="124"/>
        <v>15366.90999999999</v>
      </c>
      <c r="AJ243" s="75">
        <f t="shared" si="125"/>
        <v>465.65</v>
      </c>
      <c r="AK243" s="43">
        <f t="shared" si="126"/>
        <v>14901.259999999991</v>
      </c>
      <c r="AN243">
        <v>1</v>
      </c>
    </row>
    <row r="244" spans="1:40" ht="15">
      <c r="A244" s="139" t="s">
        <v>298</v>
      </c>
      <c r="B244" s="139"/>
      <c r="C244" s="49">
        <v>55878.46</v>
      </c>
      <c r="D244" s="49">
        <v>34923.75</v>
      </c>
      <c r="E244" s="49">
        <v>20954.71</v>
      </c>
      <c r="F244" s="50"/>
      <c r="G244" s="61">
        <v>465.65</v>
      </c>
      <c r="H244" s="51"/>
      <c r="I244" s="52"/>
      <c r="J244" s="50"/>
      <c r="K244" s="49">
        <v>55878.46</v>
      </c>
      <c r="L244" s="49">
        <v>35389.4</v>
      </c>
      <c r="M244" s="65">
        <v>20489.06</v>
      </c>
      <c r="N244" s="79">
        <f t="shared" si="118"/>
        <v>465.65</v>
      </c>
      <c r="O244" s="41">
        <f t="shared" si="119"/>
        <v>20023.41</v>
      </c>
      <c r="P244" s="79">
        <f t="shared" si="120"/>
        <v>465.65</v>
      </c>
      <c r="Q244" s="43">
        <f t="shared" si="117"/>
        <v>19557.76</v>
      </c>
      <c r="R244" s="75">
        <f t="shared" si="103"/>
        <v>465.65</v>
      </c>
      <c r="S244" s="43">
        <f t="shared" si="104"/>
        <v>19092.109999999997</v>
      </c>
      <c r="T244" s="75">
        <f t="shared" si="105"/>
        <v>465.65</v>
      </c>
      <c r="U244" s="43">
        <f t="shared" si="106"/>
        <v>18626.459999999995</v>
      </c>
      <c r="V244" s="75">
        <f t="shared" si="107"/>
        <v>465.65</v>
      </c>
      <c r="W244" s="43">
        <f t="shared" si="108"/>
        <v>18160.809999999994</v>
      </c>
      <c r="X244" s="75">
        <f t="shared" si="109"/>
        <v>465.65</v>
      </c>
      <c r="Y244" s="43">
        <f t="shared" si="110"/>
        <v>17695.159999999993</v>
      </c>
      <c r="Z244" s="75">
        <f t="shared" si="111"/>
        <v>465.65</v>
      </c>
      <c r="AA244" s="43">
        <f t="shared" si="112"/>
        <v>17229.50999999999</v>
      </c>
      <c r="AB244" s="75">
        <f t="shared" si="113"/>
        <v>465.65</v>
      </c>
      <c r="AC244" s="43">
        <f t="shared" si="114"/>
        <v>16763.85999999999</v>
      </c>
      <c r="AD244" s="75">
        <f t="shared" si="115"/>
        <v>465.65</v>
      </c>
      <c r="AE244" s="43">
        <f t="shared" si="116"/>
        <v>16298.20999999999</v>
      </c>
      <c r="AF244" s="75">
        <f t="shared" si="121"/>
        <v>465.65</v>
      </c>
      <c r="AG244" s="43">
        <f t="shared" si="122"/>
        <v>15832.55999999999</v>
      </c>
      <c r="AH244" s="75">
        <f t="shared" si="123"/>
        <v>465.65</v>
      </c>
      <c r="AI244" s="43">
        <f t="shared" si="124"/>
        <v>15366.90999999999</v>
      </c>
      <c r="AJ244" s="75">
        <f t="shared" si="125"/>
        <v>465.65</v>
      </c>
      <c r="AK244" s="43">
        <f t="shared" si="126"/>
        <v>14901.259999999991</v>
      </c>
      <c r="AN244">
        <v>1</v>
      </c>
    </row>
    <row r="245" spans="1:40" ht="15">
      <c r="A245" s="139" t="s">
        <v>307</v>
      </c>
      <c r="B245" s="139"/>
      <c r="C245" s="49">
        <v>55878.46</v>
      </c>
      <c r="D245" s="49">
        <v>34923.75</v>
      </c>
      <c r="E245" s="49">
        <v>20954.71</v>
      </c>
      <c r="F245" s="50"/>
      <c r="G245" s="61">
        <v>465.65</v>
      </c>
      <c r="H245" s="51"/>
      <c r="I245" s="52"/>
      <c r="J245" s="50"/>
      <c r="K245" s="49">
        <v>55878.46</v>
      </c>
      <c r="L245" s="49">
        <v>35389.4</v>
      </c>
      <c r="M245" s="65">
        <v>20489.06</v>
      </c>
      <c r="N245" s="79">
        <f t="shared" si="118"/>
        <v>465.65</v>
      </c>
      <c r="O245" s="41">
        <f t="shared" si="119"/>
        <v>20023.41</v>
      </c>
      <c r="P245" s="79">
        <f t="shared" si="120"/>
        <v>465.65</v>
      </c>
      <c r="Q245" s="43">
        <f t="shared" si="117"/>
        <v>19557.76</v>
      </c>
      <c r="R245" s="75">
        <f t="shared" si="103"/>
        <v>465.65</v>
      </c>
      <c r="S245" s="43">
        <f t="shared" si="104"/>
        <v>19092.109999999997</v>
      </c>
      <c r="T245" s="75">
        <f t="shared" si="105"/>
        <v>465.65</v>
      </c>
      <c r="U245" s="43">
        <f t="shared" si="106"/>
        <v>18626.459999999995</v>
      </c>
      <c r="V245" s="75">
        <f t="shared" si="107"/>
        <v>465.65</v>
      </c>
      <c r="W245" s="43">
        <f t="shared" si="108"/>
        <v>18160.809999999994</v>
      </c>
      <c r="X245" s="75">
        <f t="shared" si="109"/>
        <v>465.65</v>
      </c>
      <c r="Y245" s="43">
        <f t="shared" si="110"/>
        <v>17695.159999999993</v>
      </c>
      <c r="Z245" s="75">
        <f t="shared" si="111"/>
        <v>465.65</v>
      </c>
      <c r="AA245" s="43">
        <f t="shared" si="112"/>
        <v>17229.50999999999</v>
      </c>
      <c r="AB245" s="75">
        <f t="shared" si="113"/>
        <v>465.65</v>
      </c>
      <c r="AC245" s="43">
        <f t="shared" si="114"/>
        <v>16763.85999999999</v>
      </c>
      <c r="AD245" s="75">
        <f t="shared" si="115"/>
        <v>465.65</v>
      </c>
      <c r="AE245" s="43">
        <f t="shared" si="116"/>
        <v>16298.20999999999</v>
      </c>
      <c r="AF245" s="75">
        <f t="shared" si="121"/>
        <v>465.65</v>
      </c>
      <c r="AG245" s="43">
        <f t="shared" si="122"/>
        <v>15832.55999999999</v>
      </c>
      <c r="AH245" s="75">
        <f t="shared" si="123"/>
        <v>465.65</v>
      </c>
      <c r="AI245" s="43">
        <f t="shared" si="124"/>
        <v>15366.90999999999</v>
      </c>
      <c r="AJ245" s="75">
        <f t="shared" si="125"/>
        <v>465.65</v>
      </c>
      <c r="AK245" s="43">
        <f t="shared" si="126"/>
        <v>14901.259999999991</v>
      </c>
      <c r="AN245">
        <v>1</v>
      </c>
    </row>
    <row r="246" spans="1:40" ht="15">
      <c r="A246" s="139" t="s">
        <v>313</v>
      </c>
      <c r="B246" s="139"/>
      <c r="C246" s="49">
        <v>55878.46</v>
      </c>
      <c r="D246" s="49">
        <v>34923.75</v>
      </c>
      <c r="E246" s="49">
        <v>20954.71</v>
      </c>
      <c r="F246" s="50"/>
      <c r="G246" s="61">
        <v>465.65</v>
      </c>
      <c r="H246" s="51"/>
      <c r="I246" s="52"/>
      <c r="J246" s="50"/>
      <c r="K246" s="49">
        <v>55878.46</v>
      </c>
      <c r="L246" s="49">
        <v>35389.4</v>
      </c>
      <c r="M246" s="65">
        <v>20489.06</v>
      </c>
      <c r="N246" s="79">
        <f t="shared" si="118"/>
        <v>465.65</v>
      </c>
      <c r="O246" s="41">
        <f t="shared" si="119"/>
        <v>20023.41</v>
      </c>
      <c r="P246" s="79">
        <f t="shared" si="120"/>
        <v>465.65</v>
      </c>
      <c r="Q246" s="43">
        <f t="shared" si="117"/>
        <v>19557.76</v>
      </c>
      <c r="R246" s="75">
        <f t="shared" si="103"/>
        <v>465.65</v>
      </c>
      <c r="S246" s="43">
        <f t="shared" si="104"/>
        <v>19092.109999999997</v>
      </c>
      <c r="T246" s="75">
        <f t="shared" si="105"/>
        <v>465.65</v>
      </c>
      <c r="U246" s="43">
        <f t="shared" si="106"/>
        <v>18626.459999999995</v>
      </c>
      <c r="V246" s="75">
        <f t="shared" si="107"/>
        <v>465.65</v>
      </c>
      <c r="W246" s="43">
        <f t="shared" si="108"/>
        <v>18160.809999999994</v>
      </c>
      <c r="X246" s="75">
        <f t="shared" si="109"/>
        <v>465.65</v>
      </c>
      <c r="Y246" s="43">
        <f t="shared" si="110"/>
        <v>17695.159999999993</v>
      </c>
      <c r="Z246" s="75">
        <f t="shared" si="111"/>
        <v>465.65</v>
      </c>
      <c r="AA246" s="43">
        <f t="shared" si="112"/>
        <v>17229.50999999999</v>
      </c>
      <c r="AB246" s="75">
        <f t="shared" si="113"/>
        <v>465.65</v>
      </c>
      <c r="AC246" s="43">
        <f t="shared" si="114"/>
        <v>16763.85999999999</v>
      </c>
      <c r="AD246" s="75">
        <f t="shared" si="115"/>
        <v>465.65</v>
      </c>
      <c r="AE246" s="43">
        <f t="shared" si="116"/>
        <v>16298.20999999999</v>
      </c>
      <c r="AF246" s="75">
        <f t="shared" si="121"/>
        <v>465.65</v>
      </c>
      <c r="AG246" s="43">
        <f t="shared" si="122"/>
        <v>15832.55999999999</v>
      </c>
      <c r="AH246" s="75">
        <f t="shared" si="123"/>
        <v>465.65</v>
      </c>
      <c r="AI246" s="43">
        <f t="shared" si="124"/>
        <v>15366.90999999999</v>
      </c>
      <c r="AJ246" s="75">
        <f t="shared" si="125"/>
        <v>465.65</v>
      </c>
      <c r="AK246" s="43">
        <f t="shared" si="126"/>
        <v>14901.259999999991</v>
      </c>
      <c r="AN246">
        <v>1</v>
      </c>
    </row>
    <row r="247" spans="1:40" ht="15">
      <c r="A247" s="139" t="s">
        <v>319</v>
      </c>
      <c r="B247" s="139"/>
      <c r="C247" s="49">
        <v>55878.46</v>
      </c>
      <c r="D247" s="49">
        <v>34923.75</v>
      </c>
      <c r="E247" s="49">
        <v>20954.71</v>
      </c>
      <c r="F247" s="50"/>
      <c r="G247" s="61">
        <v>465.65</v>
      </c>
      <c r="H247" s="51"/>
      <c r="I247" s="52"/>
      <c r="J247" s="50"/>
      <c r="K247" s="49">
        <v>55878.46</v>
      </c>
      <c r="L247" s="49">
        <v>35389.4</v>
      </c>
      <c r="M247" s="65">
        <v>20489.06</v>
      </c>
      <c r="N247" s="79">
        <f t="shared" si="118"/>
        <v>465.65</v>
      </c>
      <c r="O247" s="41">
        <f t="shared" si="119"/>
        <v>20023.41</v>
      </c>
      <c r="P247" s="79">
        <f t="shared" si="120"/>
        <v>465.65</v>
      </c>
      <c r="Q247" s="43">
        <f t="shared" si="117"/>
        <v>19557.76</v>
      </c>
      <c r="R247" s="75">
        <f t="shared" si="103"/>
        <v>465.65</v>
      </c>
      <c r="S247" s="43">
        <f t="shared" si="104"/>
        <v>19092.109999999997</v>
      </c>
      <c r="T247" s="75">
        <f t="shared" si="105"/>
        <v>465.65</v>
      </c>
      <c r="U247" s="43">
        <f t="shared" si="106"/>
        <v>18626.459999999995</v>
      </c>
      <c r="V247" s="75">
        <f t="shared" si="107"/>
        <v>465.65</v>
      </c>
      <c r="W247" s="43">
        <f t="shared" si="108"/>
        <v>18160.809999999994</v>
      </c>
      <c r="X247" s="75">
        <f t="shared" si="109"/>
        <v>465.65</v>
      </c>
      <c r="Y247" s="43">
        <f t="shared" si="110"/>
        <v>17695.159999999993</v>
      </c>
      <c r="Z247" s="75">
        <f t="shared" si="111"/>
        <v>465.65</v>
      </c>
      <c r="AA247" s="43">
        <f t="shared" si="112"/>
        <v>17229.50999999999</v>
      </c>
      <c r="AB247" s="75">
        <f t="shared" si="113"/>
        <v>465.65</v>
      </c>
      <c r="AC247" s="43">
        <f t="shared" si="114"/>
        <v>16763.85999999999</v>
      </c>
      <c r="AD247" s="75">
        <f t="shared" si="115"/>
        <v>465.65</v>
      </c>
      <c r="AE247" s="43">
        <f t="shared" si="116"/>
        <v>16298.20999999999</v>
      </c>
      <c r="AF247" s="75">
        <f t="shared" si="121"/>
        <v>465.65</v>
      </c>
      <c r="AG247" s="43">
        <f t="shared" si="122"/>
        <v>15832.55999999999</v>
      </c>
      <c r="AH247" s="75">
        <f t="shared" si="123"/>
        <v>465.65</v>
      </c>
      <c r="AI247" s="43">
        <f t="shared" si="124"/>
        <v>15366.90999999999</v>
      </c>
      <c r="AJ247" s="75">
        <f t="shared" si="125"/>
        <v>465.65</v>
      </c>
      <c r="AK247" s="43">
        <f t="shared" si="126"/>
        <v>14901.259999999991</v>
      </c>
      <c r="AN247">
        <v>1</v>
      </c>
    </row>
    <row r="248" spans="1:40" ht="15">
      <c r="A248" s="139" t="s">
        <v>322</v>
      </c>
      <c r="B248" s="139"/>
      <c r="C248" s="49">
        <v>55150.83</v>
      </c>
      <c r="D248" s="49">
        <v>34469.25</v>
      </c>
      <c r="E248" s="49">
        <v>20681.58</v>
      </c>
      <c r="F248" s="50"/>
      <c r="G248" s="61">
        <v>459.59</v>
      </c>
      <c r="H248" s="51"/>
      <c r="I248" s="52"/>
      <c r="J248" s="50"/>
      <c r="K248" s="49">
        <v>55150.83</v>
      </c>
      <c r="L248" s="49">
        <v>34928.84</v>
      </c>
      <c r="M248" s="65">
        <v>20221.99</v>
      </c>
      <c r="N248" s="79">
        <f t="shared" si="118"/>
        <v>459.59</v>
      </c>
      <c r="O248" s="41">
        <f t="shared" si="119"/>
        <v>19762.4</v>
      </c>
      <c r="P248" s="79">
        <f t="shared" si="120"/>
        <v>459.59</v>
      </c>
      <c r="Q248" s="43">
        <f t="shared" si="117"/>
        <v>19302.81</v>
      </c>
      <c r="R248" s="75">
        <f t="shared" si="103"/>
        <v>459.59</v>
      </c>
      <c r="S248" s="43">
        <f t="shared" si="104"/>
        <v>18843.22</v>
      </c>
      <c r="T248" s="75">
        <f t="shared" si="105"/>
        <v>459.59</v>
      </c>
      <c r="U248" s="43">
        <f t="shared" si="106"/>
        <v>18383.63</v>
      </c>
      <c r="V248" s="75">
        <f t="shared" si="107"/>
        <v>459.59</v>
      </c>
      <c r="W248" s="43">
        <f t="shared" si="108"/>
        <v>17924.04</v>
      </c>
      <c r="X248" s="75">
        <f t="shared" si="109"/>
        <v>459.59</v>
      </c>
      <c r="Y248" s="43">
        <f t="shared" si="110"/>
        <v>17464.45</v>
      </c>
      <c r="Z248" s="75">
        <f t="shared" si="111"/>
        <v>459.59</v>
      </c>
      <c r="AA248" s="43">
        <f t="shared" si="112"/>
        <v>17004.86</v>
      </c>
      <c r="AB248" s="75">
        <f t="shared" si="113"/>
        <v>459.59</v>
      </c>
      <c r="AC248" s="43">
        <f t="shared" si="114"/>
        <v>16545.27</v>
      </c>
      <c r="AD248" s="75">
        <f t="shared" si="115"/>
        <v>459.59</v>
      </c>
      <c r="AE248" s="43">
        <f t="shared" si="116"/>
        <v>16085.68</v>
      </c>
      <c r="AF248" s="75">
        <f t="shared" si="121"/>
        <v>459.59</v>
      </c>
      <c r="AG248" s="43">
        <f t="shared" si="122"/>
        <v>15626.09</v>
      </c>
      <c r="AH248" s="75">
        <f t="shared" si="123"/>
        <v>459.59</v>
      </c>
      <c r="AI248" s="43">
        <f t="shared" si="124"/>
        <v>15166.5</v>
      </c>
      <c r="AJ248" s="75">
        <f t="shared" si="125"/>
        <v>459.59</v>
      </c>
      <c r="AK248" s="43">
        <f t="shared" si="126"/>
        <v>14706.91</v>
      </c>
      <c r="AN248">
        <v>1</v>
      </c>
    </row>
    <row r="249" spans="1:40" ht="15">
      <c r="A249" s="139" t="s">
        <v>324</v>
      </c>
      <c r="B249" s="139"/>
      <c r="C249" s="49">
        <v>66453.47</v>
      </c>
      <c r="D249" s="49">
        <v>41533.5</v>
      </c>
      <c r="E249" s="49">
        <v>24919.97</v>
      </c>
      <c r="F249" s="50"/>
      <c r="G249" s="61">
        <v>553.78</v>
      </c>
      <c r="H249" s="51"/>
      <c r="I249" s="52"/>
      <c r="J249" s="50"/>
      <c r="K249" s="49">
        <v>66453.47</v>
      </c>
      <c r="L249" s="49">
        <v>42087.28</v>
      </c>
      <c r="M249" s="65">
        <v>24366.19</v>
      </c>
      <c r="N249" s="79">
        <f t="shared" si="118"/>
        <v>553.78</v>
      </c>
      <c r="O249" s="41">
        <f t="shared" si="119"/>
        <v>23812.41</v>
      </c>
      <c r="P249" s="79">
        <f t="shared" si="120"/>
        <v>553.78</v>
      </c>
      <c r="Q249" s="43">
        <f t="shared" si="117"/>
        <v>23258.63</v>
      </c>
      <c r="R249" s="75">
        <f t="shared" si="103"/>
        <v>553.78</v>
      </c>
      <c r="S249" s="43">
        <f t="shared" si="104"/>
        <v>22704.850000000002</v>
      </c>
      <c r="T249" s="75">
        <f t="shared" si="105"/>
        <v>553.78</v>
      </c>
      <c r="U249" s="43">
        <f t="shared" si="106"/>
        <v>22151.070000000003</v>
      </c>
      <c r="V249" s="75">
        <f t="shared" si="107"/>
        <v>553.78</v>
      </c>
      <c r="W249" s="43">
        <f t="shared" si="108"/>
        <v>21597.290000000005</v>
      </c>
      <c r="X249" s="75">
        <f t="shared" si="109"/>
        <v>553.78</v>
      </c>
      <c r="Y249" s="43">
        <f t="shared" si="110"/>
        <v>21043.510000000006</v>
      </c>
      <c r="Z249" s="75">
        <f t="shared" si="111"/>
        <v>553.78</v>
      </c>
      <c r="AA249" s="43">
        <f t="shared" si="112"/>
        <v>20489.730000000007</v>
      </c>
      <c r="AB249" s="75">
        <f t="shared" si="113"/>
        <v>553.78</v>
      </c>
      <c r="AC249" s="43">
        <f t="shared" si="114"/>
        <v>19935.950000000008</v>
      </c>
      <c r="AD249" s="75">
        <f t="shared" si="115"/>
        <v>553.78</v>
      </c>
      <c r="AE249" s="43">
        <f t="shared" si="116"/>
        <v>19382.17000000001</v>
      </c>
      <c r="AF249" s="75">
        <f t="shared" si="121"/>
        <v>553.78</v>
      </c>
      <c r="AG249" s="43">
        <f t="shared" si="122"/>
        <v>18828.39000000001</v>
      </c>
      <c r="AH249" s="75">
        <f t="shared" si="123"/>
        <v>553.78</v>
      </c>
      <c r="AI249" s="43">
        <f t="shared" si="124"/>
        <v>18274.61000000001</v>
      </c>
      <c r="AJ249" s="75">
        <f t="shared" si="125"/>
        <v>553.78</v>
      </c>
      <c r="AK249" s="43">
        <f t="shared" si="126"/>
        <v>17720.830000000013</v>
      </c>
      <c r="AN249">
        <v>1</v>
      </c>
    </row>
    <row r="250" spans="1:40" ht="15">
      <c r="A250" s="139" t="s">
        <v>328</v>
      </c>
      <c r="B250" s="139"/>
      <c r="C250" s="49">
        <v>66453.49</v>
      </c>
      <c r="D250" s="49">
        <v>41533.5</v>
      </c>
      <c r="E250" s="49">
        <v>24919.99</v>
      </c>
      <c r="F250" s="50"/>
      <c r="G250" s="61">
        <v>553.78</v>
      </c>
      <c r="H250" s="51"/>
      <c r="I250" s="52"/>
      <c r="J250" s="50"/>
      <c r="K250" s="49">
        <v>66453.49</v>
      </c>
      <c r="L250" s="49">
        <v>42087.28</v>
      </c>
      <c r="M250" s="65">
        <v>24366.21</v>
      </c>
      <c r="N250" s="79">
        <f t="shared" si="118"/>
        <v>553.78</v>
      </c>
      <c r="O250" s="41">
        <f t="shared" si="119"/>
        <v>23812.43</v>
      </c>
      <c r="P250" s="79">
        <f t="shared" si="120"/>
        <v>553.78</v>
      </c>
      <c r="Q250" s="43">
        <f t="shared" si="117"/>
        <v>23258.65</v>
      </c>
      <c r="R250" s="75">
        <f t="shared" si="103"/>
        <v>553.78</v>
      </c>
      <c r="S250" s="43">
        <f t="shared" si="104"/>
        <v>22704.870000000003</v>
      </c>
      <c r="T250" s="75">
        <f t="shared" si="105"/>
        <v>553.78</v>
      </c>
      <c r="U250" s="43">
        <f t="shared" si="106"/>
        <v>22151.090000000004</v>
      </c>
      <c r="V250" s="75">
        <f t="shared" si="107"/>
        <v>553.78</v>
      </c>
      <c r="W250" s="43">
        <f t="shared" si="108"/>
        <v>21597.310000000005</v>
      </c>
      <c r="X250" s="75">
        <f t="shared" si="109"/>
        <v>553.78</v>
      </c>
      <c r="Y250" s="43">
        <f t="shared" si="110"/>
        <v>21043.530000000006</v>
      </c>
      <c r="Z250" s="75">
        <f t="shared" si="111"/>
        <v>553.78</v>
      </c>
      <c r="AA250" s="43">
        <f t="shared" si="112"/>
        <v>20489.750000000007</v>
      </c>
      <c r="AB250" s="75">
        <f t="shared" si="113"/>
        <v>553.78</v>
      </c>
      <c r="AC250" s="43">
        <f t="shared" si="114"/>
        <v>19935.97000000001</v>
      </c>
      <c r="AD250" s="75">
        <f t="shared" si="115"/>
        <v>553.78</v>
      </c>
      <c r="AE250" s="43">
        <f t="shared" si="116"/>
        <v>19382.19000000001</v>
      </c>
      <c r="AF250" s="75">
        <f t="shared" si="121"/>
        <v>553.78</v>
      </c>
      <c r="AG250" s="43">
        <f t="shared" si="122"/>
        <v>18828.41000000001</v>
      </c>
      <c r="AH250" s="75">
        <f t="shared" si="123"/>
        <v>553.78</v>
      </c>
      <c r="AI250" s="43">
        <f t="shared" si="124"/>
        <v>18274.630000000012</v>
      </c>
      <c r="AJ250" s="75">
        <f t="shared" si="125"/>
        <v>553.78</v>
      </c>
      <c r="AK250" s="43">
        <f t="shared" si="126"/>
        <v>17720.850000000013</v>
      </c>
      <c r="AN250">
        <v>1</v>
      </c>
    </row>
    <row r="251" spans="1:40" ht="24" customHeight="1">
      <c r="A251" s="139" t="s">
        <v>241</v>
      </c>
      <c r="B251" s="139"/>
      <c r="C251" s="49">
        <v>1765218.4</v>
      </c>
      <c r="D251" s="49">
        <v>1103261.25</v>
      </c>
      <c r="E251" s="49">
        <v>661957.15</v>
      </c>
      <c r="F251" s="50"/>
      <c r="G251" s="49">
        <v>14710.15</v>
      </c>
      <c r="H251" s="51"/>
      <c r="I251" s="52"/>
      <c r="J251" s="50"/>
      <c r="K251" s="49">
        <v>1765218.4</v>
      </c>
      <c r="L251" s="49">
        <v>1117971.4</v>
      </c>
      <c r="M251" s="65">
        <v>647247</v>
      </c>
      <c r="N251" s="79">
        <f t="shared" si="118"/>
        <v>14710.15</v>
      </c>
      <c r="O251" s="41">
        <f t="shared" si="119"/>
        <v>632536.85</v>
      </c>
      <c r="P251" s="79">
        <f t="shared" si="120"/>
        <v>14710.15</v>
      </c>
      <c r="Q251" s="43">
        <f t="shared" si="117"/>
        <v>617826.7</v>
      </c>
      <c r="R251" s="75">
        <f t="shared" si="103"/>
        <v>14710.15</v>
      </c>
      <c r="S251" s="43">
        <f t="shared" si="104"/>
        <v>603116.5499999999</v>
      </c>
      <c r="T251" s="75">
        <f t="shared" si="105"/>
        <v>14710.15</v>
      </c>
      <c r="U251" s="43">
        <f t="shared" si="106"/>
        <v>588406.3999999999</v>
      </c>
      <c r="V251" s="75">
        <f t="shared" si="107"/>
        <v>14710.15</v>
      </c>
      <c r="W251" s="43">
        <f t="shared" si="108"/>
        <v>573696.2499999999</v>
      </c>
      <c r="X251" s="75">
        <f t="shared" si="109"/>
        <v>14710.15</v>
      </c>
      <c r="Y251" s="43">
        <f t="shared" si="110"/>
        <v>558986.0999999999</v>
      </c>
      <c r="Z251" s="75">
        <f t="shared" si="111"/>
        <v>14710.15</v>
      </c>
      <c r="AA251" s="43">
        <f t="shared" si="112"/>
        <v>544275.9499999998</v>
      </c>
      <c r="AB251" s="75">
        <f t="shared" si="113"/>
        <v>14710.15</v>
      </c>
      <c r="AC251" s="43">
        <f t="shared" si="114"/>
        <v>529565.7999999998</v>
      </c>
      <c r="AD251" s="75">
        <f t="shared" si="115"/>
        <v>14710.15</v>
      </c>
      <c r="AE251" s="43">
        <f t="shared" si="116"/>
        <v>514855.6499999998</v>
      </c>
      <c r="AF251" s="75">
        <f t="shared" si="121"/>
        <v>14710.15</v>
      </c>
      <c r="AG251" s="43">
        <f t="shared" si="122"/>
        <v>500145.49999999977</v>
      </c>
      <c r="AH251" s="75">
        <f t="shared" si="123"/>
        <v>14710.15</v>
      </c>
      <c r="AI251" s="43">
        <f t="shared" si="124"/>
        <v>485435.34999999974</v>
      </c>
      <c r="AJ251" s="75">
        <f t="shared" si="125"/>
        <v>14710.15</v>
      </c>
      <c r="AK251" s="43">
        <f t="shared" si="126"/>
        <v>470725.1999999997</v>
      </c>
      <c r="AN251">
        <v>1</v>
      </c>
    </row>
    <row r="252" spans="1:40" ht="22.5" customHeight="1">
      <c r="A252" s="139" t="s">
        <v>271</v>
      </c>
      <c r="B252" s="139"/>
      <c r="C252" s="49">
        <v>7106278.28</v>
      </c>
      <c r="D252" s="49">
        <v>6212047</v>
      </c>
      <c r="E252" s="49">
        <v>894231.28</v>
      </c>
      <c r="F252" s="50"/>
      <c r="G252" s="49">
        <v>99359.01</v>
      </c>
      <c r="H252" s="51"/>
      <c r="I252" s="52"/>
      <c r="J252" s="50"/>
      <c r="K252" s="49">
        <v>7106278.28</v>
      </c>
      <c r="L252" s="49">
        <v>6311406.01</v>
      </c>
      <c r="M252" s="65">
        <v>794872.27</v>
      </c>
      <c r="N252" s="79">
        <f t="shared" si="118"/>
        <v>99359.01</v>
      </c>
      <c r="O252" s="41">
        <f t="shared" si="119"/>
        <v>695513.26</v>
      </c>
      <c r="P252" s="79">
        <f t="shared" si="120"/>
        <v>99359.01</v>
      </c>
      <c r="Q252" s="43">
        <f t="shared" si="117"/>
        <v>596154.25</v>
      </c>
      <c r="R252" s="75">
        <f aca="true" t="shared" si="127" ref="R252:R259">P252</f>
        <v>99359.01</v>
      </c>
      <c r="S252" s="43">
        <f aca="true" t="shared" si="128" ref="S252:S259">Q252-R252</f>
        <v>496795.24</v>
      </c>
      <c r="T252" s="75">
        <f aca="true" t="shared" si="129" ref="T252:T259">R252</f>
        <v>99359.01</v>
      </c>
      <c r="U252" s="43">
        <f aca="true" t="shared" si="130" ref="U252:U259">S252-T252</f>
        <v>397436.23</v>
      </c>
      <c r="V252" s="75">
        <f aca="true" t="shared" si="131" ref="V252:V259">T252</f>
        <v>99359.01</v>
      </c>
      <c r="W252" s="43">
        <f aca="true" t="shared" si="132" ref="W252:W259">U252-V252</f>
        <v>298077.22</v>
      </c>
      <c r="X252" s="75">
        <f aca="true" t="shared" si="133" ref="X252:X259">V252</f>
        <v>99359.01</v>
      </c>
      <c r="Y252" s="43">
        <f aca="true" t="shared" si="134" ref="Y252:Y259">W252-X252</f>
        <v>198718.20999999996</v>
      </c>
      <c r="Z252" s="75">
        <f aca="true" t="shared" si="135" ref="Z252:Z259">X252</f>
        <v>99359.01</v>
      </c>
      <c r="AA252" s="43">
        <f aca="true" t="shared" si="136" ref="AA252:AA259">Y252-Z252</f>
        <v>99359.19999999997</v>
      </c>
      <c r="AB252" s="75">
        <f t="shared" si="113"/>
        <v>99359.01</v>
      </c>
      <c r="AC252" s="43">
        <f aca="true" t="shared" si="137" ref="AC252:AC259">AA252-AB252</f>
        <v>0.18999999997322448</v>
      </c>
      <c r="AD252" s="75">
        <f>AC252</f>
        <v>0.18999999997322448</v>
      </c>
      <c r="AE252" s="43">
        <f>AC252-AD252</f>
        <v>0</v>
      </c>
      <c r="AF252" s="75">
        <f>AE252</f>
        <v>0</v>
      </c>
      <c r="AG252" s="43">
        <f t="shared" si="122"/>
        <v>0</v>
      </c>
      <c r="AH252" s="75">
        <f t="shared" si="123"/>
        <v>0</v>
      </c>
      <c r="AI252" s="43">
        <f t="shared" si="124"/>
        <v>0</v>
      </c>
      <c r="AJ252" s="75">
        <f t="shared" si="125"/>
        <v>0</v>
      </c>
      <c r="AK252" s="43">
        <f t="shared" si="126"/>
        <v>0</v>
      </c>
      <c r="AN252">
        <v>1</v>
      </c>
    </row>
    <row r="253" spans="1:37" ht="29.25" customHeight="1">
      <c r="A253" s="144" t="s">
        <v>366</v>
      </c>
      <c r="B253" s="144"/>
      <c r="C253" s="57">
        <v>13192678.94</v>
      </c>
      <c r="D253" s="57">
        <v>5331783.5</v>
      </c>
      <c r="E253" s="57">
        <v>7860895.44</v>
      </c>
      <c r="F253" s="58"/>
      <c r="G253" s="57">
        <v>106635.67</v>
      </c>
      <c r="H253" s="59"/>
      <c r="I253" s="60"/>
      <c r="J253" s="58"/>
      <c r="K253" s="57">
        <f>SUM(K254:K259)</f>
        <v>13192678.939999998</v>
      </c>
      <c r="L253" s="57">
        <f>SUM(L254:L259)</f>
        <v>5438419.169999999</v>
      </c>
      <c r="M253" s="57">
        <f>SUM(M254:M259)</f>
        <v>7754259.769999999</v>
      </c>
      <c r="N253" s="66">
        <f>SUM(N254:N259)</f>
        <v>106635.67</v>
      </c>
      <c r="O253" s="66">
        <f>SUM(O254:O259)</f>
        <v>7647624.1</v>
      </c>
      <c r="P253" s="66">
        <f aca="true" t="shared" si="138" ref="P253:AK253">SUM(P254:P259)</f>
        <v>106635.67</v>
      </c>
      <c r="Q253" s="66">
        <f t="shared" si="138"/>
        <v>7540988.429999999</v>
      </c>
      <c r="R253" s="66">
        <f t="shared" si="138"/>
        <v>106635.67</v>
      </c>
      <c r="S253" s="66">
        <f t="shared" si="138"/>
        <v>7434352.76</v>
      </c>
      <c r="T253" s="66">
        <f t="shared" si="138"/>
        <v>106635.67</v>
      </c>
      <c r="U253" s="66">
        <f t="shared" si="138"/>
        <v>7327717.090000001</v>
      </c>
      <c r="V253" s="66">
        <f t="shared" si="138"/>
        <v>106635.67</v>
      </c>
      <c r="W253" s="66">
        <f t="shared" si="138"/>
        <v>7221081.42</v>
      </c>
      <c r="X253" s="66">
        <f t="shared" si="138"/>
        <v>106635.67</v>
      </c>
      <c r="Y253" s="66">
        <f t="shared" si="138"/>
        <v>7114445.75</v>
      </c>
      <c r="Z253" s="66">
        <f t="shared" si="138"/>
        <v>106635.67</v>
      </c>
      <c r="AA253" s="66">
        <f t="shared" si="138"/>
        <v>7007810.080000001</v>
      </c>
      <c r="AB253" s="66">
        <f t="shared" si="138"/>
        <v>106635.67</v>
      </c>
      <c r="AC253" s="66">
        <f t="shared" si="138"/>
        <v>6901174.409999999</v>
      </c>
      <c r="AD253" s="66">
        <f t="shared" si="138"/>
        <v>106635.67</v>
      </c>
      <c r="AE253" s="66">
        <f t="shared" si="138"/>
        <v>6794538.74</v>
      </c>
      <c r="AF253" s="66">
        <f t="shared" si="138"/>
        <v>106635.67</v>
      </c>
      <c r="AG253" s="66">
        <f t="shared" si="138"/>
        <v>6687903.069999999</v>
      </c>
      <c r="AH253" s="66">
        <f t="shared" si="138"/>
        <v>106635.67</v>
      </c>
      <c r="AI253" s="66">
        <f t="shared" si="138"/>
        <v>6581267.399999999</v>
      </c>
      <c r="AJ253" s="66">
        <f t="shared" si="138"/>
        <v>106635.67</v>
      </c>
      <c r="AK253" s="66">
        <f t="shared" si="138"/>
        <v>6474631.730000001</v>
      </c>
    </row>
    <row r="254" spans="1:40" ht="28.5" customHeight="1">
      <c r="A254" s="139" t="s">
        <v>94</v>
      </c>
      <c r="B254" s="139"/>
      <c r="C254" s="49">
        <v>367000</v>
      </c>
      <c r="D254" s="49">
        <v>151653</v>
      </c>
      <c r="E254" s="49">
        <v>215347</v>
      </c>
      <c r="F254" s="50"/>
      <c r="G254" s="49">
        <v>3033.06</v>
      </c>
      <c r="H254" s="51"/>
      <c r="I254" s="52"/>
      <c r="J254" s="50"/>
      <c r="K254" s="49">
        <v>367000</v>
      </c>
      <c r="L254" s="49">
        <v>154686.06</v>
      </c>
      <c r="M254" s="65">
        <v>212313.94</v>
      </c>
      <c r="N254" s="42">
        <f aca="true" t="shared" si="139" ref="N254:N259">G254</f>
        <v>3033.06</v>
      </c>
      <c r="O254" s="41">
        <f aca="true" t="shared" si="140" ref="O254:O259">M254-N254</f>
        <v>209280.88</v>
      </c>
      <c r="P254" s="42">
        <f aca="true" t="shared" si="141" ref="P254:P259">N254</f>
        <v>3033.06</v>
      </c>
      <c r="Q254" s="43">
        <f t="shared" si="117"/>
        <v>206247.82</v>
      </c>
      <c r="R254" s="75">
        <f t="shared" si="127"/>
        <v>3033.06</v>
      </c>
      <c r="S254" s="43">
        <f t="shared" si="128"/>
        <v>203214.76</v>
      </c>
      <c r="T254" s="75">
        <f t="shared" si="129"/>
        <v>3033.06</v>
      </c>
      <c r="U254" s="43">
        <f t="shared" si="130"/>
        <v>200181.7</v>
      </c>
      <c r="V254" s="75">
        <f t="shared" si="131"/>
        <v>3033.06</v>
      </c>
      <c r="W254" s="43">
        <f t="shared" si="132"/>
        <v>197148.64</v>
      </c>
      <c r="X254" s="75">
        <f t="shared" si="133"/>
        <v>3033.06</v>
      </c>
      <c r="Y254" s="43">
        <f t="shared" si="134"/>
        <v>194115.58000000002</v>
      </c>
      <c r="Z254" s="75">
        <f t="shared" si="135"/>
        <v>3033.06</v>
      </c>
      <c r="AA254" s="43">
        <f t="shared" si="136"/>
        <v>191082.52000000002</v>
      </c>
      <c r="AB254" s="75">
        <f t="shared" si="113"/>
        <v>3033.06</v>
      </c>
      <c r="AC254" s="43">
        <f t="shared" si="137"/>
        <v>188049.46000000002</v>
      </c>
      <c r="AD254" s="75">
        <f aca="true" t="shared" si="142" ref="AD254:AD259">AB254</f>
        <v>3033.06</v>
      </c>
      <c r="AE254" s="43">
        <f aca="true" t="shared" si="143" ref="AE254:AE259">AC254-AD254</f>
        <v>185016.40000000002</v>
      </c>
      <c r="AF254" s="75">
        <f aca="true" t="shared" si="144" ref="AF254:AF259">AD254</f>
        <v>3033.06</v>
      </c>
      <c r="AG254" s="43">
        <f aca="true" t="shared" si="145" ref="AG254:AG259">AE254-AF254</f>
        <v>181983.34000000003</v>
      </c>
      <c r="AH254" s="75">
        <f aca="true" t="shared" si="146" ref="AH254:AH259">AF254</f>
        <v>3033.06</v>
      </c>
      <c r="AI254" s="43">
        <f aca="true" t="shared" si="147" ref="AI254:AI259">AG254-AH254</f>
        <v>178950.28000000003</v>
      </c>
      <c r="AJ254" s="75">
        <f aca="true" t="shared" si="148" ref="AJ254:AJ259">AH254</f>
        <v>3033.06</v>
      </c>
      <c r="AK254" s="43">
        <f aca="true" t="shared" si="149" ref="AK254:AK259">AI254-AJ254</f>
        <v>175917.22000000003</v>
      </c>
      <c r="AN254">
        <v>1</v>
      </c>
    </row>
    <row r="255" spans="1:40" ht="15">
      <c r="A255" s="139" t="s">
        <v>82</v>
      </c>
      <c r="B255" s="139"/>
      <c r="C255" s="49">
        <v>6140978.48</v>
      </c>
      <c r="D255" s="49">
        <v>2537594.5</v>
      </c>
      <c r="E255" s="49">
        <v>3603383.98</v>
      </c>
      <c r="F255" s="50"/>
      <c r="G255" s="49">
        <v>50751.89</v>
      </c>
      <c r="H255" s="51"/>
      <c r="I255" s="52"/>
      <c r="J255" s="50"/>
      <c r="K255" s="49">
        <v>6140978.48</v>
      </c>
      <c r="L255" s="49">
        <v>2588346.39</v>
      </c>
      <c r="M255" s="65">
        <v>3552632.09</v>
      </c>
      <c r="N255" s="42">
        <f t="shared" si="139"/>
        <v>50751.89</v>
      </c>
      <c r="O255" s="41">
        <f t="shared" si="140"/>
        <v>3501880.1999999997</v>
      </c>
      <c r="P255" s="42">
        <f t="shared" si="141"/>
        <v>50751.89</v>
      </c>
      <c r="Q255" s="43">
        <f t="shared" si="117"/>
        <v>3451128.3099999996</v>
      </c>
      <c r="R255" s="75">
        <f t="shared" si="127"/>
        <v>50751.89</v>
      </c>
      <c r="S255" s="43">
        <f t="shared" si="128"/>
        <v>3400376.4199999995</v>
      </c>
      <c r="T255" s="75">
        <f t="shared" si="129"/>
        <v>50751.89</v>
      </c>
      <c r="U255" s="43">
        <f t="shared" si="130"/>
        <v>3349624.5299999993</v>
      </c>
      <c r="V255" s="75">
        <f t="shared" si="131"/>
        <v>50751.89</v>
      </c>
      <c r="W255" s="43">
        <f t="shared" si="132"/>
        <v>3298872.639999999</v>
      </c>
      <c r="X255" s="75">
        <f t="shared" si="133"/>
        <v>50751.89</v>
      </c>
      <c r="Y255" s="43">
        <f t="shared" si="134"/>
        <v>3248120.749999999</v>
      </c>
      <c r="Z255" s="75">
        <f t="shared" si="135"/>
        <v>50751.89</v>
      </c>
      <c r="AA255" s="43">
        <f t="shared" si="136"/>
        <v>3197368.859999999</v>
      </c>
      <c r="AB255" s="75">
        <f t="shared" si="113"/>
        <v>50751.89</v>
      </c>
      <c r="AC255" s="43">
        <f t="shared" si="137"/>
        <v>3146616.969999999</v>
      </c>
      <c r="AD255" s="75">
        <f t="shared" si="142"/>
        <v>50751.89</v>
      </c>
      <c r="AE255" s="43">
        <f t="shared" si="143"/>
        <v>3095865.0799999987</v>
      </c>
      <c r="AF255" s="75">
        <f t="shared" si="144"/>
        <v>50751.89</v>
      </c>
      <c r="AG255" s="43">
        <f t="shared" si="145"/>
        <v>3045113.1899999985</v>
      </c>
      <c r="AH255" s="75">
        <f t="shared" si="146"/>
        <v>50751.89</v>
      </c>
      <c r="AI255" s="43">
        <f t="shared" si="147"/>
        <v>2994361.2999999984</v>
      </c>
      <c r="AJ255" s="75">
        <f t="shared" si="148"/>
        <v>50751.89</v>
      </c>
      <c r="AK255" s="43">
        <f t="shared" si="149"/>
        <v>2943609.4099999983</v>
      </c>
      <c r="AN255">
        <v>1</v>
      </c>
    </row>
    <row r="256" spans="1:40" ht="15">
      <c r="A256" s="139" t="s">
        <v>87</v>
      </c>
      <c r="B256" s="139"/>
      <c r="C256" s="49">
        <v>6102762.13</v>
      </c>
      <c r="D256" s="49">
        <v>2521802.5</v>
      </c>
      <c r="E256" s="49">
        <v>3580959.63</v>
      </c>
      <c r="F256" s="50"/>
      <c r="G256" s="49">
        <v>50436.05</v>
      </c>
      <c r="H256" s="51"/>
      <c r="I256" s="52"/>
      <c r="J256" s="50"/>
      <c r="K256" s="49">
        <v>6102762.13</v>
      </c>
      <c r="L256" s="49">
        <v>2572238.55</v>
      </c>
      <c r="M256" s="65">
        <v>3530523.58</v>
      </c>
      <c r="N256" s="42">
        <f t="shared" si="139"/>
        <v>50436.05</v>
      </c>
      <c r="O256" s="41">
        <f t="shared" si="140"/>
        <v>3480087.5300000003</v>
      </c>
      <c r="P256" s="42">
        <f t="shared" si="141"/>
        <v>50436.05</v>
      </c>
      <c r="Q256" s="43">
        <f t="shared" si="117"/>
        <v>3429651.4800000004</v>
      </c>
      <c r="R256" s="75">
        <f t="shared" si="127"/>
        <v>50436.05</v>
      </c>
      <c r="S256" s="43">
        <f t="shared" si="128"/>
        <v>3379215.4300000006</v>
      </c>
      <c r="T256" s="75">
        <f t="shared" si="129"/>
        <v>50436.05</v>
      </c>
      <c r="U256" s="43">
        <f t="shared" si="130"/>
        <v>3328779.380000001</v>
      </c>
      <c r="V256" s="75">
        <f t="shared" si="131"/>
        <v>50436.05</v>
      </c>
      <c r="W256" s="43">
        <f t="shared" si="132"/>
        <v>3278343.330000001</v>
      </c>
      <c r="X256" s="75">
        <f t="shared" si="133"/>
        <v>50436.05</v>
      </c>
      <c r="Y256" s="43">
        <f t="shared" si="134"/>
        <v>3227907.280000001</v>
      </c>
      <c r="Z256" s="75">
        <f t="shared" si="135"/>
        <v>50436.05</v>
      </c>
      <c r="AA256" s="43">
        <f t="shared" si="136"/>
        <v>3177471.2300000014</v>
      </c>
      <c r="AB256" s="75">
        <f>Z256</f>
        <v>50436.05</v>
      </c>
      <c r="AC256" s="43">
        <f t="shared" si="137"/>
        <v>3127035.1800000016</v>
      </c>
      <c r="AD256" s="75">
        <f t="shared" si="142"/>
        <v>50436.05</v>
      </c>
      <c r="AE256" s="43">
        <f t="shared" si="143"/>
        <v>3076599.1300000018</v>
      </c>
      <c r="AF256" s="75">
        <f t="shared" si="144"/>
        <v>50436.05</v>
      </c>
      <c r="AG256" s="43">
        <f t="shared" si="145"/>
        <v>3026163.080000002</v>
      </c>
      <c r="AH256" s="75">
        <f t="shared" si="146"/>
        <v>50436.05</v>
      </c>
      <c r="AI256" s="43">
        <f t="shared" si="147"/>
        <v>2975727.030000002</v>
      </c>
      <c r="AJ256" s="75">
        <f t="shared" si="148"/>
        <v>50436.05</v>
      </c>
      <c r="AK256" s="43">
        <f t="shared" si="149"/>
        <v>2925290.9800000023</v>
      </c>
      <c r="AN256">
        <v>1</v>
      </c>
    </row>
    <row r="257" spans="1:40" ht="15">
      <c r="A257" s="139" t="s">
        <v>103</v>
      </c>
      <c r="B257" s="139"/>
      <c r="C257" s="49">
        <v>193979.44</v>
      </c>
      <c r="D257" s="49">
        <v>40244.5</v>
      </c>
      <c r="E257" s="49">
        <v>153734.94</v>
      </c>
      <c r="F257" s="50"/>
      <c r="G257" s="61">
        <v>804.89</v>
      </c>
      <c r="H257" s="51"/>
      <c r="I257" s="52"/>
      <c r="J257" s="50"/>
      <c r="K257" s="49">
        <v>193979.44</v>
      </c>
      <c r="L257" s="49">
        <v>41049.39</v>
      </c>
      <c r="M257" s="65">
        <v>152930.05</v>
      </c>
      <c r="N257" s="42">
        <f t="shared" si="139"/>
        <v>804.89</v>
      </c>
      <c r="O257" s="41">
        <f t="shared" si="140"/>
        <v>152125.15999999997</v>
      </c>
      <c r="P257" s="42">
        <f t="shared" si="141"/>
        <v>804.89</v>
      </c>
      <c r="Q257" s="43">
        <f t="shared" si="117"/>
        <v>151320.26999999996</v>
      </c>
      <c r="R257" s="75">
        <f t="shared" si="127"/>
        <v>804.89</v>
      </c>
      <c r="S257" s="43">
        <f t="shared" si="128"/>
        <v>150515.37999999995</v>
      </c>
      <c r="T257" s="75">
        <f t="shared" si="129"/>
        <v>804.89</v>
      </c>
      <c r="U257" s="43">
        <f t="shared" si="130"/>
        <v>149710.48999999993</v>
      </c>
      <c r="V257" s="75">
        <f t="shared" si="131"/>
        <v>804.89</v>
      </c>
      <c r="W257" s="43">
        <f t="shared" si="132"/>
        <v>148905.59999999992</v>
      </c>
      <c r="X257" s="75">
        <f t="shared" si="133"/>
        <v>804.89</v>
      </c>
      <c r="Y257" s="43">
        <f t="shared" si="134"/>
        <v>148100.7099999999</v>
      </c>
      <c r="Z257" s="75">
        <f t="shared" si="135"/>
        <v>804.89</v>
      </c>
      <c r="AA257" s="43">
        <f t="shared" si="136"/>
        <v>147295.8199999999</v>
      </c>
      <c r="AB257" s="75">
        <f>Z257</f>
        <v>804.89</v>
      </c>
      <c r="AC257" s="43">
        <f t="shared" si="137"/>
        <v>146490.92999999988</v>
      </c>
      <c r="AD257" s="75">
        <f t="shared" si="142"/>
        <v>804.89</v>
      </c>
      <c r="AE257" s="43">
        <f t="shared" si="143"/>
        <v>145686.03999999986</v>
      </c>
      <c r="AF257" s="75">
        <f t="shared" si="144"/>
        <v>804.89</v>
      </c>
      <c r="AG257" s="43">
        <f t="shared" si="145"/>
        <v>144881.14999999985</v>
      </c>
      <c r="AH257" s="75">
        <f t="shared" si="146"/>
        <v>804.89</v>
      </c>
      <c r="AI257" s="43">
        <f t="shared" si="147"/>
        <v>144076.25999999983</v>
      </c>
      <c r="AJ257" s="75">
        <f t="shared" si="148"/>
        <v>804.89</v>
      </c>
      <c r="AK257" s="43">
        <f t="shared" si="149"/>
        <v>143271.36999999982</v>
      </c>
      <c r="AN257">
        <v>1</v>
      </c>
    </row>
    <row r="258" spans="1:40" ht="15">
      <c r="A258" s="139" t="s">
        <v>115</v>
      </c>
      <c r="B258" s="139"/>
      <c r="C258" s="49">
        <v>193979.45</v>
      </c>
      <c r="D258" s="49">
        <v>40244.5</v>
      </c>
      <c r="E258" s="49">
        <v>153734.95</v>
      </c>
      <c r="F258" s="50"/>
      <c r="G258" s="61">
        <v>804.89</v>
      </c>
      <c r="H258" s="51"/>
      <c r="I258" s="52"/>
      <c r="J258" s="50"/>
      <c r="K258" s="49">
        <v>193979.45</v>
      </c>
      <c r="L258" s="49">
        <v>41049.39</v>
      </c>
      <c r="M258" s="65">
        <v>152930.06</v>
      </c>
      <c r="N258" s="42">
        <f t="shared" si="139"/>
        <v>804.89</v>
      </c>
      <c r="O258" s="41">
        <f t="shared" si="140"/>
        <v>152125.16999999998</v>
      </c>
      <c r="P258" s="42">
        <f t="shared" si="141"/>
        <v>804.89</v>
      </c>
      <c r="Q258" s="43">
        <f t="shared" si="117"/>
        <v>151320.27999999997</v>
      </c>
      <c r="R258" s="75">
        <f t="shared" si="127"/>
        <v>804.89</v>
      </c>
      <c r="S258" s="43">
        <f t="shared" si="128"/>
        <v>150515.38999999996</v>
      </c>
      <c r="T258" s="75">
        <f t="shared" si="129"/>
        <v>804.89</v>
      </c>
      <c r="U258" s="43">
        <f t="shared" si="130"/>
        <v>149710.49999999994</v>
      </c>
      <c r="V258" s="75">
        <f t="shared" si="131"/>
        <v>804.89</v>
      </c>
      <c r="W258" s="43">
        <f t="shared" si="132"/>
        <v>148905.60999999993</v>
      </c>
      <c r="X258" s="75">
        <f t="shared" si="133"/>
        <v>804.89</v>
      </c>
      <c r="Y258" s="43">
        <f t="shared" si="134"/>
        <v>148100.7199999999</v>
      </c>
      <c r="Z258" s="75">
        <f t="shared" si="135"/>
        <v>804.89</v>
      </c>
      <c r="AA258" s="43">
        <f t="shared" si="136"/>
        <v>147295.8299999999</v>
      </c>
      <c r="AB258" s="75">
        <f>Z258</f>
        <v>804.89</v>
      </c>
      <c r="AC258" s="43">
        <f t="shared" si="137"/>
        <v>146490.9399999999</v>
      </c>
      <c r="AD258" s="75">
        <f t="shared" si="142"/>
        <v>804.89</v>
      </c>
      <c r="AE258" s="43">
        <f t="shared" si="143"/>
        <v>145686.04999999987</v>
      </c>
      <c r="AF258" s="75">
        <f t="shared" si="144"/>
        <v>804.89</v>
      </c>
      <c r="AG258" s="43">
        <f t="shared" si="145"/>
        <v>144881.15999999986</v>
      </c>
      <c r="AH258" s="75">
        <f t="shared" si="146"/>
        <v>804.89</v>
      </c>
      <c r="AI258" s="43">
        <f t="shared" si="147"/>
        <v>144076.26999999984</v>
      </c>
      <c r="AJ258" s="75">
        <f t="shared" si="148"/>
        <v>804.89</v>
      </c>
      <c r="AK258" s="43">
        <f t="shared" si="149"/>
        <v>143271.37999999983</v>
      </c>
      <c r="AN258">
        <v>1</v>
      </c>
    </row>
    <row r="259" spans="1:40" ht="15">
      <c r="A259" s="139" t="s">
        <v>119</v>
      </c>
      <c r="B259" s="139"/>
      <c r="C259" s="49">
        <v>193979.44</v>
      </c>
      <c r="D259" s="49">
        <v>40244.5</v>
      </c>
      <c r="E259" s="49">
        <v>153734.94</v>
      </c>
      <c r="F259" s="50"/>
      <c r="G259" s="61">
        <v>804.89</v>
      </c>
      <c r="H259" s="51"/>
      <c r="I259" s="52"/>
      <c r="J259" s="50"/>
      <c r="K259" s="49">
        <v>193979.44</v>
      </c>
      <c r="L259" s="49">
        <v>41049.39</v>
      </c>
      <c r="M259" s="65">
        <v>152930.05</v>
      </c>
      <c r="N259" s="42">
        <f t="shared" si="139"/>
        <v>804.89</v>
      </c>
      <c r="O259" s="41">
        <f t="shared" si="140"/>
        <v>152125.15999999997</v>
      </c>
      <c r="P259" s="42">
        <f t="shared" si="141"/>
        <v>804.89</v>
      </c>
      <c r="Q259" s="43">
        <f t="shared" si="117"/>
        <v>151320.26999999996</v>
      </c>
      <c r="R259" s="75">
        <f t="shared" si="127"/>
        <v>804.89</v>
      </c>
      <c r="S259" s="43">
        <f t="shared" si="128"/>
        <v>150515.37999999995</v>
      </c>
      <c r="T259" s="75">
        <f t="shared" si="129"/>
        <v>804.89</v>
      </c>
      <c r="U259" s="43">
        <f t="shared" si="130"/>
        <v>149710.48999999993</v>
      </c>
      <c r="V259" s="75">
        <f t="shared" si="131"/>
        <v>804.89</v>
      </c>
      <c r="W259" s="43">
        <f t="shared" si="132"/>
        <v>148905.59999999992</v>
      </c>
      <c r="X259" s="75">
        <f t="shared" si="133"/>
        <v>804.89</v>
      </c>
      <c r="Y259" s="43">
        <f t="shared" si="134"/>
        <v>148100.7099999999</v>
      </c>
      <c r="Z259" s="75">
        <f t="shared" si="135"/>
        <v>804.89</v>
      </c>
      <c r="AA259" s="43">
        <f t="shared" si="136"/>
        <v>147295.8199999999</v>
      </c>
      <c r="AB259" s="75">
        <f>Z259</f>
        <v>804.89</v>
      </c>
      <c r="AC259" s="43">
        <f t="shared" si="137"/>
        <v>146490.92999999988</v>
      </c>
      <c r="AD259" s="75">
        <f t="shared" si="142"/>
        <v>804.89</v>
      </c>
      <c r="AE259" s="43">
        <f t="shared" si="143"/>
        <v>145686.03999999986</v>
      </c>
      <c r="AF259" s="75">
        <f t="shared" si="144"/>
        <v>804.89</v>
      </c>
      <c r="AG259" s="43">
        <f t="shared" si="145"/>
        <v>144881.14999999985</v>
      </c>
      <c r="AH259" s="75">
        <f t="shared" si="146"/>
        <v>804.89</v>
      </c>
      <c r="AI259" s="43">
        <f t="shared" si="147"/>
        <v>144076.25999999983</v>
      </c>
      <c r="AJ259" s="75">
        <f t="shared" si="148"/>
        <v>804.89</v>
      </c>
      <c r="AK259" s="43">
        <f t="shared" si="149"/>
        <v>143271.36999999982</v>
      </c>
      <c r="AN259">
        <v>1</v>
      </c>
    </row>
    <row r="260" spans="1:37" ht="15">
      <c r="A260" s="144" t="s">
        <v>367</v>
      </c>
      <c r="B260" s="144"/>
      <c r="C260" s="57">
        <v>5819452.72</v>
      </c>
      <c r="D260" s="57">
        <v>3790083.23</v>
      </c>
      <c r="E260" s="57">
        <v>2029369.49</v>
      </c>
      <c r="F260" s="58"/>
      <c r="G260" s="57">
        <v>56625.81</v>
      </c>
      <c r="H260" s="59"/>
      <c r="I260" s="60"/>
      <c r="J260" s="58"/>
      <c r="K260" s="57">
        <f>SUM(K261:K270)</f>
        <v>5819452.72</v>
      </c>
      <c r="L260" s="57">
        <f>SUM(L261:L270)</f>
        <v>3846709.04</v>
      </c>
      <c r="M260" s="57">
        <f>SUM(M261:M270)</f>
        <v>1972743.6800000002</v>
      </c>
      <c r="N260" s="66">
        <f>SUM(N261:N270)</f>
        <v>56625.810000000005</v>
      </c>
      <c r="O260" s="66">
        <f aca="true" t="shared" si="150" ref="O260:AK260">SUM(O261:O270)</f>
        <v>1916117.8699999996</v>
      </c>
      <c r="P260" s="66">
        <f t="shared" si="150"/>
        <v>56625.810000000005</v>
      </c>
      <c r="Q260" s="66">
        <f t="shared" si="150"/>
        <v>1859492.06</v>
      </c>
      <c r="R260" s="66">
        <f t="shared" si="150"/>
        <v>56625.810000000005</v>
      </c>
      <c r="S260" s="66">
        <f t="shared" si="150"/>
        <v>1802866.2500000005</v>
      </c>
      <c r="T260" s="66">
        <f t="shared" si="150"/>
        <v>56625.810000000005</v>
      </c>
      <c r="U260" s="66">
        <f t="shared" si="150"/>
        <v>1746240.4400000002</v>
      </c>
      <c r="V260" s="66">
        <f t="shared" si="150"/>
        <v>56625.810000000005</v>
      </c>
      <c r="W260" s="66">
        <f t="shared" si="150"/>
        <v>1689614.6300000006</v>
      </c>
      <c r="X260" s="66">
        <f t="shared" si="150"/>
        <v>56625.810000000005</v>
      </c>
      <c r="Y260" s="66">
        <f t="shared" si="150"/>
        <v>1632988.8200000005</v>
      </c>
      <c r="Z260" s="66">
        <f t="shared" si="150"/>
        <v>56625.810000000005</v>
      </c>
      <c r="AA260" s="66">
        <f t="shared" si="150"/>
        <v>1576363.0100000007</v>
      </c>
      <c r="AB260" s="66">
        <f t="shared" si="150"/>
        <v>56625.810000000005</v>
      </c>
      <c r="AC260" s="66">
        <f t="shared" si="150"/>
        <v>1519737.2000000007</v>
      </c>
      <c r="AD260" s="66">
        <f t="shared" si="150"/>
        <v>56625.810000000005</v>
      </c>
      <c r="AE260" s="66">
        <f t="shared" si="150"/>
        <v>1463111.3900000008</v>
      </c>
      <c r="AF260" s="66">
        <f t="shared" si="150"/>
        <v>56625.810000000005</v>
      </c>
      <c r="AG260" s="66">
        <f t="shared" si="150"/>
        <v>1406485.5800000005</v>
      </c>
      <c r="AH260" s="66">
        <f t="shared" si="150"/>
        <v>56624.86000000001</v>
      </c>
      <c r="AI260" s="66">
        <f t="shared" si="150"/>
        <v>1349860.7200000007</v>
      </c>
      <c r="AJ260" s="66">
        <f t="shared" si="150"/>
        <v>39199.08000000004</v>
      </c>
      <c r="AK260" s="66">
        <f t="shared" si="150"/>
        <v>1310661.6400000006</v>
      </c>
    </row>
    <row r="261" spans="1:40" ht="15">
      <c r="A261" s="139" t="s">
        <v>214</v>
      </c>
      <c r="B261" s="139"/>
      <c r="C261" s="49">
        <v>3307010.5</v>
      </c>
      <c r="D261" s="49">
        <v>1929089.4</v>
      </c>
      <c r="E261" s="49">
        <v>1377921.1</v>
      </c>
      <c r="F261" s="50"/>
      <c r="G261" s="49">
        <v>27558.42</v>
      </c>
      <c r="H261" s="51"/>
      <c r="I261" s="52"/>
      <c r="J261" s="50"/>
      <c r="K261" s="49">
        <v>3307010.5</v>
      </c>
      <c r="L261" s="49">
        <v>1956647.82</v>
      </c>
      <c r="M261" s="65">
        <v>1350362.68</v>
      </c>
      <c r="N261" s="42">
        <f>G261</f>
        <v>27558.42</v>
      </c>
      <c r="O261" s="41">
        <f>M261-N261</f>
        <v>1322804.26</v>
      </c>
      <c r="P261" s="42">
        <f>N261</f>
        <v>27558.42</v>
      </c>
      <c r="Q261" s="41">
        <f>O261-P261</f>
        <v>1295245.84</v>
      </c>
      <c r="R261" s="42">
        <f>P261</f>
        <v>27558.42</v>
      </c>
      <c r="S261" s="41">
        <f>Q261-R261</f>
        <v>1267687.4200000002</v>
      </c>
      <c r="T261" s="42">
        <f>R261</f>
        <v>27558.42</v>
      </c>
      <c r="U261" s="41">
        <f>S261-T261</f>
        <v>1240129.0000000002</v>
      </c>
      <c r="V261" s="42">
        <f>T261</f>
        <v>27558.42</v>
      </c>
      <c r="W261" s="41">
        <f>U261-V261</f>
        <v>1212570.5800000003</v>
      </c>
      <c r="X261" s="42">
        <f>V261</f>
        <v>27558.42</v>
      </c>
      <c r="Y261" s="41">
        <f>W261-X261</f>
        <v>1185012.1600000004</v>
      </c>
      <c r="Z261" s="42">
        <f>X261</f>
        <v>27558.42</v>
      </c>
      <c r="AA261" s="41">
        <f>Y261-Z261</f>
        <v>1157453.7400000005</v>
      </c>
      <c r="AB261" s="42">
        <f>Z261</f>
        <v>27558.42</v>
      </c>
      <c r="AC261" s="41">
        <f>AA261-AB261</f>
        <v>1129895.3200000005</v>
      </c>
      <c r="AD261" s="42">
        <f>AB261</f>
        <v>27558.42</v>
      </c>
      <c r="AE261" s="41">
        <f>AC261-AD261</f>
        <v>1102336.9000000006</v>
      </c>
      <c r="AF261" s="42">
        <f>AD261</f>
        <v>27558.42</v>
      </c>
      <c r="AG261" s="41">
        <f>AE261-AF261</f>
        <v>1074778.4800000007</v>
      </c>
      <c r="AH261" s="42">
        <f>AF261</f>
        <v>27558.42</v>
      </c>
      <c r="AI261" s="41">
        <f>AG261-AH261</f>
        <v>1047220.0600000006</v>
      </c>
      <c r="AJ261" s="42">
        <f>AH261</f>
        <v>27558.42</v>
      </c>
      <c r="AK261" s="41">
        <f>AI261-AJ261</f>
        <v>1019661.6400000006</v>
      </c>
      <c r="AN261">
        <v>1</v>
      </c>
    </row>
    <row r="262" spans="1:40" ht="15">
      <c r="A262" s="139" t="s">
        <v>157</v>
      </c>
      <c r="B262" s="139"/>
      <c r="C262" s="49">
        <v>41714.36</v>
      </c>
      <c r="D262" s="49">
        <v>41714.36</v>
      </c>
      <c r="E262" s="50"/>
      <c r="F262" s="50"/>
      <c r="G262" s="50"/>
      <c r="H262" s="51"/>
      <c r="I262" s="52"/>
      <c r="J262" s="50"/>
      <c r="K262" s="49">
        <v>41714.36</v>
      </c>
      <c r="L262" s="49">
        <v>41714.36</v>
      </c>
      <c r="M262" s="51"/>
      <c r="N262" s="42">
        <f aca="true" t="shared" si="151" ref="N262:N270">G262</f>
        <v>0</v>
      </c>
      <c r="O262" s="41">
        <f aca="true" t="shared" si="152" ref="O262:O270">M262-N262</f>
        <v>0</v>
      </c>
      <c r="P262" s="42">
        <f aca="true" t="shared" si="153" ref="P262:P270">N262</f>
        <v>0</v>
      </c>
      <c r="Q262" s="41">
        <f aca="true" t="shared" si="154" ref="Q262:Q270">O262-P262</f>
        <v>0</v>
      </c>
      <c r="R262" s="42">
        <f aca="true" t="shared" si="155" ref="R262:R270">P262</f>
        <v>0</v>
      </c>
      <c r="S262" s="41">
        <f aca="true" t="shared" si="156" ref="S262:S270">Q262-R262</f>
        <v>0</v>
      </c>
      <c r="T262" s="42">
        <f aca="true" t="shared" si="157" ref="T262:T270">R262</f>
        <v>0</v>
      </c>
      <c r="U262" s="41">
        <f aca="true" t="shared" si="158" ref="U262:U270">S262-T262</f>
        <v>0</v>
      </c>
      <c r="V262" s="42">
        <f aca="true" t="shared" si="159" ref="V262:V270">T262</f>
        <v>0</v>
      </c>
      <c r="W262" s="41">
        <f aca="true" t="shared" si="160" ref="W262:W270">U262-V262</f>
        <v>0</v>
      </c>
      <c r="X262" s="42">
        <f aca="true" t="shared" si="161" ref="X262:X270">V262</f>
        <v>0</v>
      </c>
      <c r="Y262" s="41">
        <f aca="true" t="shared" si="162" ref="Y262:Y270">W262-X262</f>
        <v>0</v>
      </c>
      <c r="Z262" s="42">
        <f aca="true" t="shared" si="163" ref="Z262:Z270">X262</f>
        <v>0</v>
      </c>
      <c r="AA262" s="41">
        <f aca="true" t="shared" si="164" ref="AA262:AA270">Y262-Z262</f>
        <v>0</v>
      </c>
      <c r="AB262" s="42">
        <f aca="true" t="shared" si="165" ref="AB262:AB270">Z262</f>
        <v>0</v>
      </c>
      <c r="AC262" s="41">
        <f aca="true" t="shared" si="166" ref="AC262:AC270">AA262-AB262</f>
        <v>0</v>
      </c>
      <c r="AD262" s="42">
        <f aca="true" t="shared" si="167" ref="AD262:AD270">AB262</f>
        <v>0</v>
      </c>
      <c r="AE262" s="41">
        <f aca="true" t="shared" si="168" ref="AE262:AE270">AC262-AD262</f>
        <v>0</v>
      </c>
      <c r="AF262" s="42">
        <f aca="true" t="shared" si="169" ref="AF262:AF270">AD262</f>
        <v>0</v>
      </c>
      <c r="AG262" s="41">
        <f aca="true" t="shared" si="170" ref="AG262:AG270">AE262-AF262</f>
        <v>0</v>
      </c>
      <c r="AH262" s="42">
        <f aca="true" t="shared" si="171" ref="AH262:AH270">AF262</f>
        <v>0</v>
      </c>
      <c r="AI262" s="41">
        <f aca="true" t="shared" si="172" ref="AI262:AI270">AG262-AH262</f>
        <v>0</v>
      </c>
      <c r="AJ262" s="42">
        <f>AH262</f>
        <v>0</v>
      </c>
      <c r="AK262" s="41">
        <f aca="true" t="shared" si="173" ref="AK262:AK270">AI262-AJ262</f>
        <v>0</v>
      </c>
      <c r="AN262">
        <v>1</v>
      </c>
    </row>
    <row r="263" spans="1:40" ht="15">
      <c r="A263" s="139" t="s">
        <v>229</v>
      </c>
      <c r="B263" s="139"/>
      <c r="C263" s="49">
        <v>74613.56</v>
      </c>
      <c r="D263" s="49">
        <v>64080.13</v>
      </c>
      <c r="E263" s="49">
        <v>10533.43</v>
      </c>
      <c r="F263" s="50"/>
      <c r="G263" s="61">
        <v>877.81</v>
      </c>
      <c r="H263" s="51"/>
      <c r="I263" s="52"/>
      <c r="J263" s="50"/>
      <c r="K263" s="49">
        <v>74613.56</v>
      </c>
      <c r="L263" s="49">
        <v>64957.94</v>
      </c>
      <c r="M263" s="65">
        <v>9655.62</v>
      </c>
      <c r="N263" s="42">
        <f t="shared" si="151"/>
        <v>877.81</v>
      </c>
      <c r="O263" s="41">
        <f t="shared" si="152"/>
        <v>8777.810000000001</v>
      </c>
      <c r="P263" s="42">
        <f t="shared" si="153"/>
        <v>877.81</v>
      </c>
      <c r="Q263" s="41">
        <f t="shared" si="154"/>
        <v>7900.000000000002</v>
      </c>
      <c r="R263" s="42">
        <f t="shared" si="155"/>
        <v>877.81</v>
      </c>
      <c r="S263" s="41">
        <f t="shared" si="156"/>
        <v>7022.190000000002</v>
      </c>
      <c r="T263" s="42">
        <f t="shared" si="157"/>
        <v>877.81</v>
      </c>
      <c r="U263" s="41">
        <f t="shared" si="158"/>
        <v>6144.380000000003</v>
      </c>
      <c r="V263" s="42">
        <f t="shared" si="159"/>
        <v>877.81</v>
      </c>
      <c r="W263" s="41">
        <f t="shared" si="160"/>
        <v>5266.570000000003</v>
      </c>
      <c r="X263" s="42">
        <f t="shared" si="161"/>
        <v>877.81</v>
      </c>
      <c r="Y263" s="41">
        <f t="shared" si="162"/>
        <v>4388.760000000004</v>
      </c>
      <c r="Z263" s="42">
        <f t="shared" si="163"/>
        <v>877.81</v>
      </c>
      <c r="AA263" s="41">
        <f t="shared" si="164"/>
        <v>3510.950000000004</v>
      </c>
      <c r="AB263" s="42">
        <f t="shared" si="165"/>
        <v>877.81</v>
      </c>
      <c r="AC263" s="41">
        <f t="shared" si="166"/>
        <v>2633.140000000004</v>
      </c>
      <c r="AD263" s="42">
        <f t="shared" si="167"/>
        <v>877.81</v>
      </c>
      <c r="AE263" s="41">
        <f t="shared" si="168"/>
        <v>1755.330000000004</v>
      </c>
      <c r="AF263" s="42">
        <f t="shared" si="169"/>
        <v>877.81</v>
      </c>
      <c r="AG263" s="41">
        <f t="shared" si="170"/>
        <v>877.5200000000041</v>
      </c>
      <c r="AH263" s="42">
        <f>AG263</f>
        <v>877.5200000000041</v>
      </c>
      <c r="AI263" s="41">
        <f t="shared" si="172"/>
        <v>0</v>
      </c>
      <c r="AJ263" s="42">
        <f aca="true" t="shared" si="174" ref="AJ263:AJ268">AI263</f>
        <v>0</v>
      </c>
      <c r="AK263" s="41">
        <f t="shared" si="173"/>
        <v>0</v>
      </c>
      <c r="AN263">
        <v>1</v>
      </c>
    </row>
    <row r="264" spans="1:40" ht="15">
      <c r="A264" s="139" t="s">
        <v>287</v>
      </c>
      <c r="B264" s="139"/>
      <c r="C264" s="49">
        <v>298454.23</v>
      </c>
      <c r="D264" s="49">
        <v>256319.79</v>
      </c>
      <c r="E264" s="49">
        <v>42134.44</v>
      </c>
      <c r="F264" s="50"/>
      <c r="G264" s="49">
        <v>3511.23</v>
      </c>
      <c r="H264" s="51"/>
      <c r="I264" s="52"/>
      <c r="J264" s="50"/>
      <c r="K264" s="49">
        <v>298454.23</v>
      </c>
      <c r="L264" s="49">
        <v>259831.02</v>
      </c>
      <c r="M264" s="65">
        <v>38623.21</v>
      </c>
      <c r="N264" s="42">
        <f t="shared" si="151"/>
        <v>3511.23</v>
      </c>
      <c r="O264" s="41">
        <f t="shared" si="152"/>
        <v>35111.979999999996</v>
      </c>
      <c r="P264" s="42">
        <f t="shared" si="153"/>
        <v>3511.23</v>
      </c>
      <c r="Q264" s="41">
        <f t="shared" si="154"/>
        <v>31600.749999999996</v>
      </c>
      <c r="R264" s="42">
        <f t="shared" si="155"/>
        <v>3511.23</v>
      </c>
      <c r="S264" s="41">
        <f t="shared" si="156"/>
        <v>28089.519999999997</v>
      </c>
      <c r="T264" s="42">
        <f t="shared" si="157"/>
        <v>3511.23</v>
      </c>
      <c r="U264" s="41">
        <f t="shared" si="158"/>
        <v>24578.289999999997</v>
      </c>
      <c r="V264" s="42">
        <f t="shared" si="159"/>
        <v>3511.23</v>
      </c>
      <c r="W264" s="41">
        <f t="shared" si="160"/>
        <v>21067.059999999998</v>
      </c>
      <c r="X264" s="42">
        <f t="shared" si="161"/>
        <v>3511.23</v>
      </c>
      <c r="Y264" s="41">
        <f t="shared" si="162"/>
        <v>17555.829999999998</v>
      </c>
      <c r="Z264" s="42">
        <f t="shared" si="163"/>
        <v>3511.23</v>
      </c>
      <c r="AA264" s="41">
        <f t="shared" si="164"/>
        <v>14044.599999999999</v>
      </c>
      <c r="AB264" s="42">
        <f t="shared" si="165"/>
        <v>3511.23</v>
      </c>
      <c r="AC264" s="41">
        <f t="shared" si="166"/>
        <v>10533.369999999999</v>
      </c>
      <c r="AD264" s="42">
        <f t="shared" si="167"/>
        <v>3511.23</v>
      </c>
      <c r="AE264" s="41">
        <f t="shared" si="168"/>
        <v>7022.139999999999</v>
      </c>
      <c r="AF264" s="42">
        <f t="shared" si="169"/>
        <v>3511.23</v>
      </c>
      <c r="AG264" s="41">
        <f t="shared" si="170"/>
        <v>3510.9099999999994</v>
      </c>
      <c r="AH264" s="42">
        <f>AG264</f>
        <v>3510.9099999999994</v>
      </c>
      <c r="AI264" s="41">
        <f t="shared" si="172"/>
        <v>0</v>
      </c>
      <c r="AJ264" s="42">
        <f t="shared" si="174"/>
        <v>0</v>
      </c>
      <c r="AK264" s="41">
        <f t="shared" si="173"/>
        <v>0</v>
      </c>
      <c r="AN264">
        <v>1</v>
      </c>
    </row>
    <row r="265" spans="1:40" ht="15">
      <c r="A265" s="139" t="s">
        <v>182</v>
      </c>
      <c r="B265" s="139"/>
      <c r="C265" s="49">
        <v>67649.63</v>
      </c>
      <c r="D265" s="49">
        <v>58099.24</v>
      </c>
      <c r="E265" s="49">
        <v>9550.39</v>
      </c>
      <c r="F265" s="50"/>
      <c r="G265" s="61">
        <v>795.88</v>
      </c>
      <c r="H265" s="51"/>
      <c r="I265" s="52"/>
      <c r="J265" s="50"/>
      <c r="K265" s="49">
        <v>67649.63</v>
      </c>
      <c r="L265" s="49">
        <v>58895.12</v>
      </c>
      <c r="M265" s="65">
        <v>8754.51</v>
      </c>
      <c r="N265" s="42">
        <f t="shared" si="151"/>
        <v>795.88</v>
      </c>
      <c r="O265" s="41">
        <f t="shared" si="152"/>
        <v>7958.63</v>
      </c>
      <c r="P265" s="42">
        <f t="shared" si="153"/>
        <v>795.88</v>
      </c>
      <c r="Q265" s="41">
        <f t="shared" si="154"/>
        <v>7162.75</v>
      </c>
      <c r="R265" s="42">
        <f t="shared" si="155"/>
        <v>795.88</v>
      </c>
      <c r="S265" s="41">
        <f t="shared" si="156"/>
        <v>6366.87</v>
      </c>
      <c r="T265" s="42">
        <f t="shared" si="157"/>
        <v>795.88</v>
      </c>
      <c r="U265" s="41">
        <f t="shared" si="158"/>
        <v>5570.99</v>
      </c>
      <c r="V265" s="42">
        <f t="shared" si="159"/>
        <v>795.88</v>
      </c>
      <c r="W265" s="41">
        <f t="shared" si="160"/>
        <v>4775.11</v>
      </c>
      <c r="X265" s="42">
        <f t="shared" si="161"/>
        <v>795.88</v>
      </c>
      <c r="Y265" s="41">
        <f t="shared" si="162"/>
        <v>3979.2299999999996</v>
      </c>
      <c r="Z265" s="42">
        <f t="shared" si="163"/>
        <v>795.88</v>
      </c>
      <c r="AA265" s="41">
        <f t="shared" si="164"/>
        <v>3183.3499999999995</v>
      </c>
      <c r="AB265" s="42">
        <f t="shared" si="165"/>
        <v>795.88</v>
      </c>
      <c r="AC265" s="41">
        <f t="shared" si="166"/>
        <v>2387.4699999999993</v>
      </c>
      <c r="AD265" s="42">
        <f t="shared" si="167"/>
        <v>795.88</v>
      </c>
      <c r="AE265" s="41">
        <f t="shared" si="168"/>
        <v>1591.5899999999992</v>
      </c>
      <c r="AF265" s="42">
        <f t="shared" si="169"/>
        <v>795.88</v>
      </c>
      <c r="AG265" s="41">
        <f t="shared" si="170"/>
        <v>795.7099999999992</v>
      </c>
      <c r="AH265" s="42">
        <f>AG265</f>
        <v>795.7099999999992</v>
      </c>
      <c r="AI265" s="41">
        <f t="shared" si="172"/>
        <v>0</v>
      </c>
      <c r="AJ265" s="42">
        <f t="shared" si="174"/>
        <v>0</v>
      </c>
      <c r="AK265" s="41">
        <f t="shared" si="173"/>
        <v>0</v>
      </c>
      <c r="AN265">
        <v>1</v>
      </c>
    </row>
    <row r="266" spans="1:40" ht="15">
      <c r="A266" s="139" t="s">
        <v>186</v>
      </c>
      <c r="B266" s="139"/>
      <c r="C266" s="49">
        <v>67649.63</v>
      </c>
      <c r="D266" s="49">
        <v>58099.24</v>
      </c>
      <c r="E266" s="49">
        <v>9550.39</v>
      </c>
      <c r="F266" s="50"/>
      <c r="G266" s="61">
        <v>795.88</v>
      </c>
      <c r="H266" s="51"/>
      <c r="I266" s="52"/>
      <c r="J266" s="50"/>
      <c r="K266" s="49">
        <v>67649.63</v>
      </c>
      <c r="L266" s="49">
        <v>58895.12</v>
      </c>
      <c r="M266" s="65">
        <v>8754.51</v>
      </c>
      <c r="N266" s="42">
        <f t="shared" si="151"/>
        <v>795.88</v>
      </c>
      <c r="O266" s="41">
        <f t="shared" si="152"/>
        <v>7958.63</v>
      </c>
      <c r="P266" s="42">
        <f t="shared" si="153"/>
        <v>795.88</v>
      </c>
      <c r="Q266" s="41">
        <f t="shared" si="154"/>
        <v>7162.75</v>
      </c>
      <c r="R266" s="42">
        <f t="shared" si="155"/>
        <v>795.88</v>
      </c>
      <c r="S266" s="41">
        <f t="shared" si="156"/>
        <v>6366.87</v>
      </c>
      <c r="T266" s="42">
        <f t="shared" si="157"/>
        <v>795.88</v>
      </c>
      <c r="U266" s="41">
        <f t="shared" si="158"/>
        <v>5570.99</v>
      </c>
      <c r="V266" s="42">
        <f t="shared" si="159"/>
        <v>795.88</v>
      </c>
      <c r="W266" s="41">
        <f t="shared" si="160"/>
        <v>4775.11</v>
      </c>
      <c r="X266" s="42">
        <f t="shared" si="161"/>
        <v>795.88</v>
      </c>
      <c r="Y266" s="41">
        <f t="shared" si="162"/>
        <v>3979.2299999999996</v>
      </c>
      <c r="Z266" s="42">
        <f t="shared" si="163"/>
        <v>795.88</v>
      </c>
      <c r="AA266" s="41">
        <f t="shared" si="164"/>
        <v>3183.3499999999995</v>
      </c>
      <c r="AB266" s="42">
        <f t="shared" si="165"/>
        <v>795.88</v>
      </c>
      <c r="AC266" s="41">
        <f t="shared" si="166"/>
        <v>2387.4699999999993</v>
      </c>
      <c r="AD266" s="42">
        <f t="shared" si="167"/>
        <v>795.88</v>
      </c>
      <c r="AE266" s="41">
        <f t="shared" si="168"/>
        <v>1591.5899999999992</v>
      </c>
      <c r="AF266" s="42">
        <f t="shared" si="169"/>
        <v>795.88</v>
      </c>
      <c r="AG266" s="41">
        <f t="shared" si="170"/>
        <v>795.7099999999992</v>
      </c>
      <c r="AH266" s="42">
        <f>AG266</f>
        <v>795.7099999999992</v>
      </c>
      <c r="AI266" s="41">
        <f t="shared" si="172"/>
        <v>0</v>
      </c>
      <c r="AJ266" s="42">
        <f t="shared" si="174"/>
        <v>0</v>
      </c>
      <c r="AK266" s="41">
        <f t="shared" si="173"/>
        <v>0</v>
      </c>
      <c r="AN266">
        <v>1</v>
      </c>
    </row>
    <row r="267" spans="1:40" ht="15">
      <c r="A267" s="139" t="s">
        <v>202</v>
      </c>
      <c r="B267" s="139"/>
      <c r="C267" s="49">
        <v>39793.89</v>
      </c>
      <c r="D267" s="49">
        <v>34175.68</v>
      </c>
      <c r="E267" s="49">
        <v>5618.21</v>
      </c>
      <c r="F267" s="50"/>
      <c r="G267" s="61">
        <v>468.16</v>
      </c>
      <c r="H267" s="51"/>
      <c r="I267" s="52"/>
      <c r="J267" s="50"/>
      <c r="K267" s="49">
        <v>39793.89</v>
      </c>
      <c r="L267" s="49">
        <v>34643.84</v>
      </c>
      <c r="M267" s="65">
        <v>5150.05</v>
      </c>
      <c r="N267" s="42">
        <f t="shared" si="151"/>
        <v>468.16</v>
      </c>
      <c r="O267" s="41">
        <f t="shared" si="152"/>
        <v>4681.89</v>
      </c>
      <c r="P267" s="42">
        <f t="shared" si="153"/>
        <v>468.16</v>
      </c>
      <c r="Q267" s="41">
        <f t="shared" si="154"/>
        <v>4213.7300000000005</v>
      </c>
      <c r="R267" s="42">
        <f t="shared" si="155"/>
        <v>468.16</v>
      </c>
      <c r="S267" s="41">
        <f t="shared" si="156"/>
        <v>3745.5700000000006</v>
      </c>
      <c r="T267" s="42">
        <f t="shared" si="157"/>
        <v>468.16</v>
      </c>
      <c r="U267" s="41">
        <f t="shared" si="158"/>
        <v>3277.4100000000008</v>
      </c>
      <c r="V267" s="42">
        <f t="shared" si="159"/>
        <v>468.16</v>
      </c>
      <c r="W267" s="41">
        <f t="shared" si="160"/>
        <v>2809.250000000001</v>
      </c>
      <c r="X267" s="42">
        <f t="shared" si="161"/>
        <v>468.16</v>
      </c>
      <c r="Y267" s="41">
        <f t="shared" si="162"/>
        <v>2341.090000000001</v>
      </c>
      <c r="Z267" s="42">
        <f t="shared" si="163"/>
        <v>468.16</v>
      </c>
      <c r="AA267" s="41">
        <f t="shared" si="164"/>
        <v>1872.930000000001</v>
      </c>
      <c r="AB267" s="42">
        <f t="shared" si="165"/>
        <v>468.16</v>
      </c>
      <c r="AC267" s="41">
        <f t="shared" si="166"/>
        <v>1404.770000000001</v>
      </c>
      <c r="AD267" s="42">
        <f t="shared" si="167"/>
        <v>468.16</v>
      </c>
      <c r="AE267" s="41">
        <f t="shared" si="168"/>
        <v>936.6100000000008</v>
      </c>
      <c r="AF267" s="42">
        <f t="shared" si="169"/>
        <v>468.16</v>
      </c>
      <c r="AG267" s="41">
        <f t="shared" si="170"/>
        <v>468.4500000000008</v>
      </c>
      <c r="AH267" s="42">
        <f t="shared" si="171"/>
        <v>468.16</v>
      </c>
      <c r="AI267" s="41">
        <f t="shared" si="172"/>
        <v>0.29000000000075943</v>
      </c>
      <c r="AJ267" s="42">
        <f t="shared" si="174"/>
        <v>0.29000000000075943</v>
      </c>
      <c r="AK267" s="41">
        <f t="shared" si="173"/>
        <v>0</v>
      </c>
      <c r="AN267">
        <v>1</v>
      </c>
    </row>
    <row r="268" spans="1:40" ht="15">
      <c r="A268" s="139" t="s">
        <v>277</v>
      </c>
      <c r="B268" s="139"/>
      <c r="C268" s="49">
        <v>933166.92</v>
      </c>
      <c r="D268" s="49">
        <v>801425.39</v>
      </c>
      <c r="E268" s="49">
        <v>131741.53</v>
      </c>
      <c r="F268" s="50"/>
      <c r="G268" s="49">
        <v>10978.43</v>
      </c>
      <c r="H268" s="51"/>
      <c r="I268" s="52"/>
      <c r="J268" s="50"/>
      <c r="K268" s="49">
        <v>933166.92</v>
      </c>
      <c r="L268" s="49">
        <v>812403.82</v>
      </c>
      <c r="M268" s="65">
        <v>120763.1</v>
      </c>
      <c r="N268" s="42">
        <f t="shared" si="151"/>
        <v>10978.43</v>
      </c>
      <c r="O268" s="41">
        <f t="shared" si="152"/>
        <v>109784.67000000001</v>
      </c>
      <c r="P268" s="42">
        <f t="shared" si="153"/>
        <v>10978.43</v>
      </c>
      <c r="Q268" s="41">
        <f t="shared" si="154"/>
        <v>98806.24000000002</v>
      </c>
      <c r="R268" s="42">
        <f t="shared" si="155"/>
        <v>10978.43</v>
      </c>
      <c r="S268" s="41">
        <f t="shared" si="156"/>
        <v>87827.81000000003</v>
      </c>
      <c r="T268" s="42">
        <f t="shared" si="157"/>
        <v>10978.43</v>
      </c>
      <c r="U268" s="41">
        <f t="shared" si="158"/>
        <v>76849.38000000003</v>
      </c>
      <c r="V268" s="42">
        <f t="shared" si="159"/>
        <v>10978.43</v>
      </c>
      <c r="W268" s="41">
        <f t="shared" si="160"/>
        <v>65870.95000000004</v>
      </c>
      <c r="X268" s="42">
        <f t="shared" si="161"/>
        <v>10978.43</v>
      </c>
      <c r="Y268" s="41">
        <f t="shared" si="162"/>
        <v>54892.52000000004</v>
      </c>
      <c r="Z268" s="42">
        <f t="shared" si="163"/>
        <v>10978.43</v>
      </c>
      <c r="AA268" s="41">
        <f t="shared" si="164"/>
        <v>43914.09000000004</v>
      </c>
      <c r="AB268" s="42">
        <f t="shared" si="165"/>
        <v>10978.43</v>
      </c>
      <c r="AC268" s="41">
        <f t="shared" si="166"/>
        <v>32935.66000000004</v>
      </c>
      <c r="AD268" s="42">
        <f t="shared" si="167"/>
        <v>10978.43</v>
      </c>
      <c r="AE268" s="41">
        <f t="shared" si="168"/>
        <v>21957.23000000004</v>
      </c>
      <c r="AF268" s="42">
        <f t="shared" si="169"/>
        <v>10978.43</v>
      </c>
      <c r="AG268" s="41">
        <f t="shared" si="170"/>
        <v>10978.80000000004</v>
      </c>
      <c r="AH268" s="42">
        <f t="shared" si="171"/>
        <v>10978.43</v>
      </c>
      <c r="AI268" s="41">
        <f t="shared" si="172"/>
        <v>0.37000000003899913</v>
      </c>
      <c r="AJ268" s="42">
        <f t="shared" si="174"/>
        <v>0.37000000003899913</v>
      </c>
      <c r="AK268" s="41">
        <f t="shared" si="173"/>
        <v>0</v>
      </c>
      <c r="AN268">
        <v>1</v>
      </c>
    </row>
    <row r="269" spans="1:40" ht="15">
      <c r="A269" s="139" t="s">
        <v>339</v>
      </c>
      <c r="B269" s="139"/>
      <c r="C269" s="49">
        <v>492000</v>
      </c>
      <c r="D269" s="49">
        <v>272047.28</v>
      </c>
      <c r="E269" s="49">
        <v>219952.72</v>
      </c>
      <c r="F269" s="50"/>
      <c r="G269" s="49">
        <v>5788.24</v>
      </c>
      <c r="H269" s="51"/>
      <c r="I269" s="52"/>
      <c r="J269" s="50"/>
      <c r="K269" s="49">
        <v>492000</v>
      </c>
      <c r="L269" s="49">
        <v>277835.52</v>
      </c>
      <c r="M269" s="65">
        <v>214164.48</v>
      </c>
      <c r="N269" s="42">
        <f t="shared" si="151"/>
        <v>5788.24</v>
      </c>
      <c r="O269" s="41">
        <f t="shared" si="152"/>
        <v>208376.24000000002</v>
      </c>
      <c r="P269" s="42">
        <f t="shared" si="153"/>
        <v>5788.24</v>
      </c>
      <c r="Q269" s="41">
        <f t="shared" si="154"/>
        <v>202588.00000000003</v>
      </c>
      <c r="R269" s="42">
        <f t="shared" si="155"/>
        <v>5788.24</v>
      </c>
      <c r="S269" s="41">
        <f t="shared" si="156"/>
        <v>196799.76000000004</v>
      </c>
      <c r="T269" s="42">
        <f t="shared" si="157"/>
        <v>5788.24</v>
      </c>
      <c r="U269" s="41">
        <f t="shared" si="158"/>
        <v>191011.52000000005</v>
      </c>
      <c r="V269" s="42">
        <f t="shared" si="159"/>
        <v>5788.24</v>
      </c>
      <c r="W269" s="41">
        <f t="shared" si="160"/>
        <v>185223.28000000006</v>
      </c>
      <c r="X269" s="42">
        <f t="shared" si="161"/>
        <v>5788.24</v>
      </c>
      <c r="Y269" s="41">
        <f t="shared" si="162"/>
        <v>179435.04000000007</v>
      </c>
      <c r="Z269" s="42">
        <f t="shared" si="163"/>
        <v>5788.24</v>
      </c>
      <c r="AA269" s="41">
        <f t="shared" si="164"/>
        <v>173646.80000000008</v>
      </c>
      <c r="AB269" s="42">
        <f t="shared" si="165"/>
        <v>5788.24</v>
      </c>
      <c r="AC269" s="41">
        <f t="shared" si="166"/>
        <v>167858.56000000008</v>
      </c>
      <c r="AD269" s="42">
        <f t="shared" si="167"/>
        <v>5788.24</v>
      </c>
      <c r="AE269" s="41">
        <f t="shared" si="168"/>
        <v>162070.3200000001</v>
      </c>
      <c r="AF269" s="42">
        <f t="shared" si="169"/>
        <v>5788.24</v>
      </c>
      <c r="AG269" s="41">
        <f t="shared" si="170"/>
        <v>156282.0800000001</v>
      </c>
      <c r="AH269" s="42">
        <f t="shared" si="171"/>
        <v>5788.24</v>
      </c>
      <c r="AI269" s="41">
        <f t="shared" si="172"/>
        <v>150493.8400000001</v>
      </c>
      <c r="AJ269" s="42">
        <f>AH269</f>
        <v>5788.24</v>
      </c>
      <c r="AK269" s="41">
        <f t="shared" si="173"/>
        <v>144705.60000000012</v>
      </c>
      <c r="AN269">
        <v>1</v>
      </c>
    </row>
    <row r="270" spans="1:40" ht="15">
      <c r="A270" s="139" t="s">
        <v>340</v>
      </c>
      <c r="B270" s="139"/>
      <c r="C270" s="49">
        <v>497400</v>
      </c>
      <c r="D270" s="49">
        <v>275032.72</v>
      </c>
      <c r="E270" s="49">
        <v>222367.28</v>
      </c>
      <c r="F270" s="50"/>
      <c r="G270" s="49">
        <v>5851.76</v>
      </c>
      <c r="H270" s="51"/>
      <c r="I270" s="52"/>
      <c r="J270" s="50"/>
      <c r="K270" s="49">
        <v>497400</v>
      </c>
      <c r="L270" s="49">
        <v>280884.48</v>
      </c>
      <c r="M270" s="65">
        <v>216515.52</v>
      </c>
      <c r="N270" s="42">
        <f t="shared" si="151"/>
        <v>5851.76</v>
      </c>
      <c r="O270" s="41">
        <f t="shared" si="152"/>
        <v>210663.75999999998</v>
      </c>
      <c r="P270" s="42">
        <f t="shared" si="153"/>
        <v>5851.76</v>
      </c>
      <c r="Q270" s="41">
        <f t="shared" si="154"/>
        <v>204811.99999999997</v>
      </c>
      <c r="R270" s="42">
        <f t="shared" si="155"/>
        <v>5851.76</v>
      </c>
      <c r="S270" s="41">
        <f t="shared" si="156"/>
        <v>198960.23999999996</v>
      </c>
      <c r="T270" s="42">
        <f t="shared" si="157"/>
        <v>5851.76</v>
      </c>
      <c r="U270" s="41">
        <f t="shared" si="158"/>
        <v>193108.47999999995</v>
      </c>
      <c r="V270" s="42">
        <f t="shared" si="159"/>
        <v>5851.76</v>
      </c>
      <c r="W270" s="41">
        <f t="shared" si="160"/>
        <v>187256.71999999994</v>
      </c>
      <c r="X270" s="42">
        <f t="shared" si="161"/>
        <v>5851.76</v>
      </c>
      <c r="Y270" s="41">
        <f t="shared" si="162"/>
        <v>181404.95999999993</v>
      </c>
      <c r="Z270" s="42">
        <f t="shared" si="163"/>
        <v>5851.76</v>
      </c>
      <c r="AA270" s="41">
        <f t="shared" si="164"/>
        <v>175553.19999999992</v>
      </c>
      <c r="AB270" s="42">
        <f t="shared" si="165"/>
        <v>5851.76</v>
      </c>
      <c r="AC270" s="41">
        <f t="shared" si="166"/>
        <v>169701.43999999992</v>
      </c>
      <c r="AD270" s="42">
        <f t="shared" si="167"/>
        <v>5851.76</v>
      </c>
      <c r="AE270" s="41">
        <f t="shared" si="168"/>
        <v>163849.6799999999</v>
      </c>
      <c r="AF270" s="42">
        <f t="shared" si="169"/>
        <v>5851.76</v>
      </c>
      <c r="AG270" s="41">
        <f t="shared" si="170"/>
        <v>157997.9199999999</v>
      </c>
      <c r="AH270" s="42">
        <f t="shared" si="171"/>
        <v>5851.76</v>
      </c>
      <c r="AI270" s="41">
        <f t="shared" si="172"/>
        <v>152146.1599999999</v>
      </c>
      <c r="AJ270" s="42">
        <f>AH270</f>
        <v>5851.76</v>
      </c>
      <c r="AK270" s="41">
        <f t="shared" si="173"/>
        <v>146294.39999999988</v>
      </c>
      <c r="AN270">
        <v>1</v>
      </c>
    </row>
    <row r="271" spans="1:37" ht="15">
      <c r="A271" s="144" t="s">
        <v>397</v>
      </c>
      <c r="B271" s="144"/>
      <c r="C271" s="57">
        <v>3471729289.69</v>
      </c>
      <c r="D271" s="57">
        <v>221647693.56</v>
      </c>
      <c r="E271" s="57">
        <v>3250081596.13</v>
      </c>
      <c r="F271" s="58"/>
      <c r="G271" s="57">
        <v>3233892.79</v>
      </c>
      <c r="H271" s="59"/>
      <c r="I271" s="60"/>
      <c r="J271" s="58"/>
      <c r="K271" s="57">
        <f>SUM(K272:K307)</f>
        <v>3471729289.69</v>
      </c>
      <c r="L271" s="57">
        <f>SUM(L272:L307)</f>
        <v>224881586.35</v>
      </c>
      <c r="M271" s="57">
        <f>SUM(M272:M307)</f>
        <v>3246847703.339999</v>
      </c>
      <c r="N271" s="66">
        <f>SUM(N272:N307)</f>
        <v>3233892.790000001</v>
      </c>
      <c r="O271" s="66">
        <f aca="true" t="shared" si="175" ref="O271:AK271">SUM(O272:O307)</f>
        <v>3243613810.5500016</v>
      </c>
      <c r="P271" s="66">
        <f t="shared" si="175"/>
        <v>3233892.790000001</v>
      </c>
      <c r="Q271" s="66">
        <f t="shared" si="175"/>
        <v>3240379917.76</v>
      </c>
      <c r="R271" s="66">
        <f t="shared" si="175"/>
        <v>3233892.790000001</v>
      </c>
      <c r="S271" s="66">
        <f t="shared" si="175"/>
        <v>3237146024.970001</v>
      </c>
      <c r="T271" s="66">
        <f t="shared" si="175"/>
        <v>3233892.790000001</v>
      </c>
      <c r="U271" s="66">
        <f t="shared" si="175"/>
        <v>3233912132.180002</v>
      </c>
      <c r="V271" s="66">
        <f t="shared" si="175"/>
        <v>3233892.790000001</v>
      </c>
      <c r="W271" s="66">
        <f t="shared" si="175"/>
        <v>3230678239.3900003</v>
      </c>
      <c r="X271" s="66">
        <f t="shared" si="175"/>
        <v>3233892.790000001</v>
      </c>
      <c r="Y271" s="66">
        <f t="shared" si="175"/>
        <v>3227444346.600001</v>
      </c>
      <c r="Z271" s="66">
        <f t="shared" si="175"/>
        <v>3233892.790000001</v>
      </c>
      <c r="AA271" s="66">
        <f t="shared" si="175"/>
        <v>3224210453.8100004</v>
      </c>
      <c r="AB271" s="66">
        <f t="shared" si="175"/>
        <v>3233892.790000001</v>
      </c>
      <c r="AC271" s="66">
        <f t="shared" si="175"/>
        <v>3220976561.0199995</v>
      </c>
      <c r="AD271" s="66">
        <f t="shared" si="175"/>
        <v>3233892.790000001</v>
      </c>
      <c r="AE271" s="66">
        <f t="shared" si="175"/>
        <v>3217742668.2300014</v>
      </c>
      <c r="AF271" s="66">
        <f t="shared" si="175"/>
        <v>3233892.790000001</v>
      </c>
      <c r="AG271" s="66">
        <f t="shared" si="175"/>
        <v>3214508775.440003</v>
      </c>
      <c r="AH271" s="66">
        <f t="shared" si="175"/>
        <v>3233892.790000001</v>
      </c>
      <c r="AI271" s="66">
        <f t="shared" si="175"/>
        <v>3211274882.6500025</v>
      </c>
      <c r="AJ271" s="66">
        <f t="shared" si="175"/>
        <v>3233892.790000001</v>
      </c>
      <c r="AK271" s="66">
        <f t="shared" si="175"/>
        <v>3208040989.8600025</v>
      </c>
    </row>
    <row r="272" spans="1:40" ht="33.75" customHeight="1">
      <c r="A272" s="145" t="s">
        <v>93</v>
      </c>
      <c r="B272" s="145"/>
      <c r="C272" s="49">
        <v>7107472.91</v>
      </c>
      <c r="D272" s="49">
        <v>401382.5</v>
      </c>
      <c r="E272" s="49">
        <v>6706090.41</v>
      </c>
      <c r="F272" s="50"/>
      <c r="G272" s="49">
        <v>5960.97</v>
      </c>
      <c r="H272" s="51"/>
      <c r="I272" s="52"/>
      <c r="J272" s="50"/>
      <c r="K272" s="49">
        <v>7107472.91</v>
      </c>
      <c r="L272" s="49">
        <v>407343.47</v>
      </c>
      <c r="M272" s="93">
        <v>6700129.44</v>
      </c>
      <c r="N272" s="42">
        <f>G272</f>
        <v>5960.97</v>
      </c>
      <c r="O272" s="41">
        <f>M272-N272</f>
        <v>6694168.470000001</v>
      </c>
      <c r="P272" s="42">
        <f>N272</f>
        <v>5960.97</v>
      </c>
      <c r="Q272" s="41">
        <f>O272-P272</f>
        <v>6688207.500000001</v>
      </c>
      <c r="R272" s="42">
        <f>P272</f>
        <v>5960.97</v>
      </c>
      <c r="S272" s="41">
        <f>Q272-R272</f>
        <v>6682246.530000001</v>
      </c>
      <c r="T272" s="42">
        <f>R272</f>
        <v>5960.97</v>
      </c>
      <c r="U272" s="41">
        <f>S272-T272</f>
        <v>6676285.560000001</v>
      </c>
      <c r="V272" s="42">
        <f>T272</f>
        <v>5960.97</v>
      </c>
      <c r="W272" s="41">
        <f>U272-V272</f>
        <v>6670324.590000002</v>
      </c>
      <c r="X272" s="42">
        <f>V272</f>
        <v>5960.97</v>
      </c>
      <c r="Y272" s="41">
        <f>W272-X272</f>
        <v>6664363.620000002</v>
      </c>
      <c r="Z272" s="42">
        <f>X272</f>
        <v>5960.97</v>
      </c>
      <c r="AA272" s="41">
        <f>Y272-Z272</f>
        <v>6658402.650000002</v>
      </c>
      <c r="AB272" s="42">
        <f>Z272</f>
        <v>5960.97</v>
      </c>
      <c r="AC272" s="41">
        <f>AA272-AB272</f>
        <v>6652441.6800000025</v>
      </c>
      <c r="AD272" s="42">
        <f>AB272</f>
        <v>5960.97</v>
      </c>
      <c r="AE272" s="41">
        <f>AC272-AD272</f>
        <v>6646480.710000003</v>
      </c>
      <c r="AF272" s="42">
        <f>AD272</f>
        <v>5960.97</v>
      </c>
      <c r="AG272" s="41">
        <f>AE272-AF272</f>
        <v>6640519.740000003</v>
      </c>
      <c r="AH272" s="42">
        <f>AF272</f>
        <v>5960.97</v>
      </c>
      <c r="AI272" s="41">
        <f>AG272-AH272</f>
        <v>6634558.770000003</v>
      </c>
      <c r="AJ272" s="42">
        <f>AH272</f>
        <v>5960.97</v>
      </c>
      <c r="AK272" s="41">
        <f>AI272-AJ272</f>
        <v>6628597.800000004</v>
      </c>
      <c r="AN272">
        <v>1</v>
      </c>
    </row>
    <row r="273" spans="1:40" ht="36" customHeight="1">
      <c r="A273" s="145" t="s">
        <v>96</v>
      </c>
      <c r="B273" s="145"/>
      <c r="C273" s="49">
        <v>4352691.48</v>
      </c>
      <c r="D273" s="49">
        <v>272043</v>
      </c>
      <c r="E273" s="49">
        <v>4080648.48</v>
      </c>
      <c r="F273" s="50"/>
      <c r="G273" s="49">
        <v>3627.24</v>
      </c>
      <c r="H273" s="51"/>
      <c r="I273" s="52"/>
      <c r="J273" s="50"/>
      <c r="K273" s="49">
        <v>4352691.48</v>
      </c>
      <c r="L273" s="49">
        <v>275670.24</v>
      </c>
      <c r="M273" s="93">
        <v>4077021.24</v>
      </c>
      <c r="N273" s="42">
        <f aca="true" t="shared" si="176" ref="N273:N307">G273</f>
        <v>3627.24</v>
      </c>
      <c r="O273" s="41">
        <f aca="true" t="shared" si="177" ref="O273:O307">M273-N273</f>
        <v>4073394</v>
      </c>
      <c r="P273" s="42">
        <f aca="true" t="shared" si="178" ref="P273:P307">N273</f>
        <v>3627.24</v>
      </c>
      <c r="Q273" s="41">
        <f aca="true" t="shared" si="179" ref="Q273:Q307">O273-P273</f>
        <v>4069766.76</v>
      </c>
      <c r="R273" s="42">
        <f aca="true" t="shared" si="180" ref="R273:R307">P273</f>
        <v>3627.24</v>
      </c>
      <c r="S273" s="41">
        <f aca="true" t="shared" si="181" ref="S273:S307">Q273-R273</f>
        <v>4066139.5199999996</v>
      </c>
      <c r="T273" s="42">
        <f aca="true" t="shared" si="182" ref="T273:T307">R273</f>
        <v>3627.24</v>
      </c>
      <c r="U273" s="41">
        <f aca="true" t="shared" si="183" ref="U273:U307">S273-T273</f>
        <v>4062512.2799999993</v>
      </c>
      <c r="V273" s="42">
        <f aca="true" t="shared" si="184" ref="V273:V307">T273</f>
        <v>3627.24</v>
      </c>
      <c r="W273" s="41">
        <f aca="true" t="shared" si="185" ref="W273:W307">U273-V273</f>
        <v>4058885.039999999</v>
      </c>
      <c r="X273" s="42">
        <f aca="true" t="shared" si="186" ref="X273:X307">V273</f>
        <v>3627.24</v>
      </c>
      <c r="Y273" s="41">
        <f aca="true" t="shared" si="187" ref="Y273:Y307">W273-X273</f>
        <v>4055257.799999999</v>
      </c>
      <c r="Z273" s="42">
        <f aca="true" t="shared" si="188" ref="Z273:Z307">X273</f>
        <v>3627.24</v>
      </c>
      <c r="AA273" s="41">
        <f aca="true" t="shared" si="189" ref="AA273:AA307">Y273-Z273</f>
        <v>4051630.5599999987</v>
      </c>
      <c r="AB273" s="42">
        <f aca="true" t="shared" si="190" ref="AB273:AB307">Z273</f>
        <v>3627.24</v>
      </c>
      <c r="AC273" s="41">
        <f aca="true" t="shared" si="191" ref="AC273:AC307">AA273-AB273</f>
        <v>4048003.3199999984</v>
      </c>
      <c r="AD273" s="42">
        <f aca="true" t="shared" si="192" ref="AD273:AD307">AB273</f>
        <v>3627.24</v>
      </c>
      <c r="AE273" s="41">
        <f aca="true" t="shared" si="193" ref="AE273:AE307">AC273-AD273</f>
        <v>4044376.079999998</v>
      </c>
      <c r="AF273" s="42">
        <f aca="true" t="shared" si="194" ref="AF273:AF307">AD273</f>
        <v>3627.24</v>
      </c>
      <c r="AG273" s="41">
        <f aca="true" t="shared" si="195" ref="AG273:AG307">AE273-AF273</f>
        <v>4040748.839999998</v>
      </c>
      <c r="AH273" s="42">
        <f aca="true" t="shared" si="196" ref="AH273:AH307">AF273</f>
        <v>3627.24</v>
      </c>
      <c r="AI273" s="41">
        <f aca="true" t="shared" si="197" ref="AI273:AI307">AG273-AH273</f>
        <v>4037121.5999999978</v>
      </c>
      <c r="AJ273" s="42">
        <f aca="true" t="shared" si="198" ref="AJ273:AJ307">AH273</f>
        <v>3627.24</v>
      </c>
      <c r="AK273" s="41">
        <f aca="true" t="shared" si="199" ref="AK273:AK307">AI273-AJ273</f>
        <v>4033494.3599999975</v>
      </c>
      <c r="AN273">
        <v>1</v>
      </c>
    </row>
    <row r="274" spans="1:40" ht="40.5" customHeight="1">
      <c r="A274" s="145" t="s">
        <v>104</v>
      </c>
      <c r="B274" s="145"/>
      <c r="C274" s="49">
        <v>17487437.05</v>
      </c>
      <c r="D274" s="49">
        <v>822216.5</v>
      </c>
      <c r="E274" s="49">
        <v>16665220.55</v>
      </c>
      <c r="F274" s="50"/>
      <c r="G274" s="49">
        <v>14813.53</v>
      </c>
      <c r="H274" s="51"/>
      <c r="I274" s="52"/>
      <c r="J274" s="50"/>
      <c r="K274" s="49">
        <v>17487437.05</v>
      </c>
      <c r="L274" s="49">
        <v>837030.03</v>
      </c>
      <c r="M274" s="93">
        <v>16650407.02</v>
      </c>
      <c r="N274" s="42">
        <f t="shared" si="176"/>
        <v>14813.53</v>
      </c>
      <c r="O274" s="41">
        <f t="shared" si="177"/>
        <v>16635593.49</v>
      </c>
      <c r="P274" s="42">
        <f t="shared" si="178"/>
        <v>14813.53</v>
      </c>
      <c r="Q274" s="41">
        <f t="shared" si="179"/>
        <v>16620779.96</v>
      </c>
      <c r="R274" s="42">
        <f t="shared" si="180"/>
        <v>14813.53</v>
      </c>
      <c r="S274" s="41">
        <f t="shared" si="181"/>
        <v>16605966.430000002</v>
      </c>
      <c r="T274" s="42">
        <f t="shared" si="182"/>
        <v>14813.53</v>
      </c>
      <c r="U274" s="41">
        <f t="shared" si="183"/>
        <v>16591152.900000002</v>
      </c>
      <c r="V274" s="42">
        <f t="shared" si="184"/>
        <v>14813.53</v>
      </c>
      <c r="W274" s="41">
        <f t="shared" si="185"/>
        <v>16576339.370000003</v>
      </c>
      <c r="X274" s="42">
        <f t="shared" si="186"/>
        <v>14813.53</v>
      </c>
      <c r="Y274" s="41">
        <f t="shared" si="187"/>
        <v>16561525.840000004</v>
      </c>
      <c r="Z274" s="42">
        <f t="shared" si="188"/>
        <v>14813.53</v>
      </c>
      <c r="AA274" s="41">
        <f t="shared" si="189"/>
        <v>16546712.310000004</v>
      </c>
      <c r="AB274" s="42">
        <f t="shared" si="190"/>
        <v>14813.53</v>
      </c>
      <c r="AC274" s="41">
        <f t="shared" si="191"/>
        <v>16531898.780000005</v>
      </c>
      <c r="AD274" s="42">
        <f t="shared" si="192"/>
        <v>14813.53</v>
      </c>
      <c r="AE274" s="41">
        <f t="shared" si="193"/>
        <v>16517085.250000006</v>
      </c>
      <c r="AF274" s="42">
        <f t="shared" si="194"/>
        <v>14813.53</v>
      </c>
      <c r="AG274" s="41">
        <f t="shared" si="195"/>
        <v>16502271.720000006</v>
      </c>
      <c r="AH274" s="42">
        <f t="shared" si="196"/>
        <v>14813.53</v>
      </c>
      <c r="AI274" s="41">
        <f t="shared" si="197"/>
        <v>16487458.190000007</v>
      </c>
      <c r="AJ274" s="42">
        <f t="shared" si="198"/>
        <v>14813.53</v>
      </c>
      <c r="AK274" s="41">
        <f t="shared" si="199"/>
        <v>16472644.660000008</v>
      </c>
      <c r="AN274">
        <v>1</v>
      </c>
    </row>
    <row r="275" spans="1:40" ht="27.75" customHeight="1">
      <c r="A275" s="145" t="s">
        <v>108</v>
      </c>
      <c r="B275" s="145"/>
      <c r="C275" s="49">
        <v>22897356.86</v>
      </c>
      <c r="D275" s="49">
        <v>1305821.25</v>
      </c>
      <c r="E275" s="49">
        <v>21591535.61</v>
      </c>
      <c r="F275" s="50"/>
      <c r="G275" s="49">
        <v>19192.48</v>
      </c>
      <c r="H275" s="51"/>
      <c r="I275" s="52"/>
      <c r="J275" s="50"/>
      <c r="K275" s="49">
        <v>22897356.86</v>
      </c>
      <c r="L275" s="49">
        <v>1325013.73</v>
      </c>
      <c r="M275" s="93">
        <v>21572343.13</v>
      </c>
      <c r="N275" s="42">
        <f t="shared" si="176"/>
        <v>19192.48</v>
      </c>
      <c r="O275" s="41">
        <f t="shared" si="177"/>
        <v>21553150.65</v>
      </c>
      <c r="P275" s="42">
        <f t="shared" si="178"/>
        <v>19192.48</v>
      </c>
      <c r="Q275" s="41">
        <f t="shared" si="179"/>
        <v>21533958.169999998</v>
      </c>
      <c r="R275" s="42">
        <f t="shared" si="180"/>
        <v>19192.48</v>
      </c>
      <c r="S275" s="41">
        <f t="shared" si="181"/>
        <v>21514765.689999998</v>
      </c>
      <c r="T275" s="42">
        <f t="shared" si="182"/>
        <v>19192.48</v>
      </c>
      <c r="U275" s="41">
        <f t="shared" si="183"/>
        <v>21495573.209999997</v>
      </c>
      <c r="V275" s="42">
        <f t="shared" si="184"/>
        <v>19192.48</v>
      </c>
      <c r="W275" s="41">
        <f t="shared" si="185"/>
        <v>21476380.729999997</v>
      </c>
      <c r="X275" s="42">
        <f t="shared" si="186"/>
        <v>19192.48</v>
      </c>
      <c r="Y275" s="41">
        <f t="shared" si="187"/>
        <v>21457188.249999996</v>
      </c>
      <c r="Z275" s="42">
        <f t="shared" si="188"/>
        <v>19192.48</v>
      </c>
      <c r="AA275" s="41">
        <f t="shared" si="189"/>
        <v>21437995.769999996</v>
      </c>
      <c r="AB275" s="42">
        <f t="shared" si="190"/>
        <v>19192.48</v>
      </c>
      <c r="AC275" s="41">
        <f t="shared" si="191"/>
        <v>21418803.289999995</v>
      </c>
      <c r="AD275" s="42">
        <f t="shared" si="192"/>
        <v>19192.48</v>
      </c>
      <c r="AE275" s="41">
        <f t="shared" si="193"/>
        <v>21399610.809999995</v>
      </c>
      <c r="AF275" s="42">
        <f t="shared" si="194"/>
        <v>19192.48</v>
      </c>
      <c r="AG275" s="41">
        <f t="shared" si="195"/>
        <v>21380418.329999994</v>
      </c>
      <c r="AH275" s="42">
        <f t="shared" si="196"/>
        <v>19192.48</v>
      </c>
      <c r="AI275" s="41">
        <f t="shared" si="197"/>
        <v>21361225.849999994</v>
      </c>
      <c r="AJ275" s="42">
        <f t="shared" si="198"/>
        <v>19192.48</v>
      </c>
      <c r="AK275" s="41">
        <f t="shared" si="199"/>
        <v>21342033.369999994</v>
      </c>
      <c r="AN275">
        <v>1</v>
      </c>
    </row>
    <row r="276" spans="1:40" ht="28.5" customHeight="1">
      <c r="A276" s="145" t="s">
        <v>113</v>
      </c>
      <c r="B276" s="145"/>
      <c r="C276" s="49">
        <v>167396129.95</v>
      </c>
      <c r="D276" s="49">
        <v>10135857.5</v>
      </c>
      <c r="E276" s="49">
        <v>157260272.45</v>
      </c>
      <c r="F276" s="50"/>
      <c r="G276" s="49">
        <v>139786.91</v>
      </c>
      <c r="H276" s="51"/>
      <c r="I276" s="52"/>
      <c r="J276" s="50"/>
      <c r="K276" s="49">
        <v>167396129.95</v>
      </c>
      <c r="L276" s="49">
        <v>10275644.41</v>
      </c>
      <c r="M276" s="93">
        <v>157120485.54</v>
      </c>
      <c r="N276" s="42">
        <f t="shared" si="176"/>
        <v>139786.91</v>
      </c>
      <c r="O276" s="41">
        <f t="shared" si="177"/>
        <v>156980698.63</v>
      </c>
      <c r="P276" s="42">
        <f t="shared" si="178"/>
        <v>139786.91</v>
      </c>
      <c r="Q276" s="41">
        <f t="shared" si="179"/>
        <v>156840911.72</v>
      </c>
      <c r="R276" s="42">
        <f t="shared" si="180"/>
        <v>139786.91</v>
      </c>
      <c r="S276" s="41">
        <f t="shared" si="181"/>
        <v>156701124.81</v>
      </c>
      <c r="T276" s="42">
        <f t="shared" si="182"/>
        <v>139786.91</v>
      </c>
      <c r="U276" s="41">
        <f t="shared" si="183"/>
        <v>156561337.9</v>
      </c>
      <c r="V276" s="42">
        <f t="shared" si="184"/>
        <v>139786.91</v>
      </c>
      <c r="W276" s="41">
        <f t="shared" si="185"/>
        <v>156421550.99</v>
      </c>
      <c r="X276" s="42">
        <f t="shared" si="186"/>
        <v>139786.91</v>
      </c>
      <c r="Y276" s="41">
        <f t="shared" si="187"/>
        <v>156281764.08</v>
      </c>
      <c r="Z276" s="42">
        <f t="shared" si="188"/>
        <v>139786.91</v>
      </c>
      <c r="AA276" s="41">
        <f t="shared" si="189"/>
        <v>156141977.17000002</v>
      </c>
      <c r="AB276" s="42">
        <f t="shared" si="190"/>
        <v>139786.91</v>
      </c>
      <c r="AC276" s="41">
        <f t="shared" si="191"/>
        <v>156002190.26000002</v>
      </c>
      <c r="AD276" s="42">
        <f t="shared" si="192"/>
        <v>139786.91</v>
      </c>
      <c r="AE276" s="41">
        <f t="shared" si="193"/>
        <v>155862403.35000002</v>
      </c>
      <c r="AF276" s="42">
        <f t="shared" si="194"/>
        <v>139786.91</v>
      </c>
      <c r="AG276" s="41">
        <f t="shared" si="195"/>
        <v>155722616.44000003</v>
      </c>
      <c r="AH276" s="42">
        <f t="shared" si="196"/>
        <v>139786.91</v>
      </c>
      <c r="AI276" s="41">
        <f t="shared" si="197"/>
        <v>155582829.53000003</v>
      </c>
      <c r="AJ276" s="42">
        <f t="shared" si="198"/>
        <v>139786.91</v>
      </c>
      <c r="AK276" s="41">
        <f t="shared" si="199"/>
        <v>155443042.62000003</v>
      </c>
      <c r="AN276">
        <v>1</v>
      </c>
    </row>
    <row r="277" spans="1:40" ht="50.25" customHeight="1">
      <c r="A277" s="145" t="s">
        <v>110</v>
      </c>
      <c r="B277" s="145"/>
      <c r="C277" s="49">
        <v>2202488.5</v>
      </c>
      <c r="D277" s="49">
        <v>610417.5</v>
      </c>
      <c r="E277" s="49">
        <v>1592071</v>
      </c>
      <c r="F277" s="50"/>
      <c r="G277" s="49">
        <v>9648.91</v>
      </c>
      <c r="H277" s="51"/>
      <c r="I277" s="52"/>
      <c r="J277" s="50"/>
      <c r="K277" s="49">
        <v>2202488.5</v>
      </c>
      <c r="L277" s="49">
        <v>620066.41</v>
      </c>
      <c r="M277" s="93">
        <v>1582422.09</v>
      </c>
      <c r="N277" s="42">
        <f t="shared" si="176"/>
        <v>9648.91</v>
      </c>
      <c r="O277" s="41">
        <f t="shared" si="177"/>
        <v>1572773.1800000002</v>
      </c>
      <c r="P277" s="42">
        <f t="shared" si="178"/>
        <v>9648.91</v>
      </c>
      <c r="Q277" s="41">
        <f t="shared" si="179"/>
        <v>1563124.2700000003</v>
      </c>
      <c r="R277" s="42">
        <f t="shared" si="180"/>
        <v>9648.91</v>
      </c>
      <c r="S277" s="41">
        <f t="shared" si="181"/>
        <v>1553475.3600000003</v>
      </c>
      <c r="T277" s="42">
        <f t="shared" si="182"/>
        <v>9648.91</v>
      </c>
      <c r="U277" s="41">
        <f t="shared" si="183"/>
        <v>1543826.4500000004</v>
      </c>
      <c r="V277" s="42">
        <f t="shared" si="184"/>
        <v>9648.91</v>
      </c>
      <c r="W277" s="41">
        <f t="shared" si="185"/>
        <v>1534177.5400000005</v>
      </c>
      <c r="X277" s="42">
        <f t="shared" si="186"/>
        <v>9648.91</v>
      </c>
      <c r="Y277" s="41">
        <f t="shared" si="187"/>
        <v>1524528.6300000006</v>
      </c>
      <c r="Z277" s="42">
        <f t="shared" si="188"/>
        <v>9648.91</v>
      </c>
      <c r="AA277" s="41">
        <f t="shared" si="189"/>
        <v>1514879.7200000007</v>
      </c>
      <c r="AB277" s="42">
        <f t="shared" si="190"/>
        <v>9648.91</v>
      </c>
      <c r="AC277" s="41">
        <f t="shared" si="191"/>
        <v>1505230.8100000008</v>
      </c>
      <c r="AD277" s="42">
        <f t="shared" si="192"/>
        <v>9648.91</v>
      </c>
      <c r="AE277" s="41">
        <f t="shared" si="193"/>
        <v>1495581.9000000008</v>
      </c>
      <c r="AF277" s="42">
        <f t="shared" si="194"/>
        <v>9648.91</v>
      </c>
      <c r="AG277" s="41">
        <f t="shared" si="195"/>
        <v>1485932.990000001</v>
      </c>
      <c r="AH277" s="42">
        <f t="shared" si="196"/>
        <v>9648.91</v>
      </c>
      <c r="AI277" s="41">
        <f t="shared" si="197"/>
        <v>1476284.080000001</v>
      </c>
      <c r="AJ277" s="42">
        <f t="shared" si="198"/>
        <v>9648.91</v>
      </c>
      <c r="AK277" s="41">
        <f t="shared" si="199"/>
        <v>1466635.170000001</v>
      </c>
      <c r="AN277">
        <v>1</v>
      </c>
    </row>
    <row r="278" spans="1:40" ht="38.25" customHeight="1">
      <c r="A278" s="145" t="s">
        <v>122</v>
      </c>
      <c r="B278" s="145"/>
      <c r="C278" s="49">
        <v>756615</v>
      </c>
      <c r="D278" s="49">
        <v>47288.25</v>
      </c>
      <c r="E278" s="49">
        <v>709326.75</v>
      </c>
      <c r="F278" s="50"/>
      <c r="G278" s="61">
        <v>630.51</v>
      </c>
      <c r="H278" s="51"/>
      <c r="I278" s="52"/>
      <c r="J278" s="50"/>
      <c r="K278" s="49">
        <v>756615</v>
      </c>
      <c r="L278" s="49">
        <v>47918.76</v>
      </c>
      <c r="M278" s="93">
        <v>708696.24</v>
      </c>
      <c r="N278" s="42">
        <f t="shared" si="176"/>
        <v>630.51</v>
      </c>
      <c r="O278" s="41">
        <f t="shared" si="177"/>
        <v>708065.73</v>
      </c>
      <c r="P278" s="42">
        <f t="shared" si="178"/>
        <v>630.51</v>
      </c>
      <c r="Q278" s="41">
        <f t="shared" si="179"/>
        <v>707435.22</v>
      </c>
      <c r="R278" s="42">
        <f t="shared" si="180"/>
        <v>630.51</v>
      </c>
      <c r="S278" s="41">
        <f t="shared" si="181"/>
        <v>706804.71</v>
      </c>
      <c r="T278" s="42">
        <f t="shared" si="182"/>
        <v>630.51</v>
      </c>
      <c r="U278" s="41">
        <f t="shared" si="183"/>
        <v>706174.2</v>
      </c>
      <c r="V278" s="42">
        <f t="shared" si="184"/>
        <v>630.51</v>
      </c>
      <c r="W278" s="41">
        <f t="shared" si="185"/>
        <v>705543.69</v>
      </c>
      <c r="X278" s="42">
        <f t="shared" si="186"/>
        <v>630.51</v>
      </c>
      <c r="Y278" s="41">
        <f t="shared" si="187"/>
        <v>704913.1799999999</v>
      </c>
      <c r="Z278" s="42">
        <f t="shared" si="188"/>
        <v>630.51</v>
      </c>
      <c r="AA278" s="41">
        <f t="shared" si="189"/>
        <v>704282.6699999999</v>
      </c>
      <c r="AB278" s="42">
        <f t="shared" si="190"/>
        <v>630.51</v>
      </c>
      <c r="AC278" s="41">
        <f t="shared" si="191"/>
        <v>703652.1599999999</v>
      </c>
      <c r="AD278" s="42">
        <f t="shared" si="192"/>
        <v>630.51</v>
      </c>
      <c r="AE278" s="41">
        <f t="shared" si="193"/>
        <v>703021.6499999999</v>
      </c>
      <c r="AF278" s="42">
        <f t="shared" si="194"/>
        <v>630.51</v>
      </c>
      <c r="AG278" s="41">
        <f t="shared" si="195"/>
        <v>702391.1399999999</v>
      </c>
      <c r="AH278" s="42">
        <f t="shared" si="196"/>
        <v>630.51</v>
      </c>
      <c r="AI278" s="41">
        <f t="shared" si="197"/>
        <v>701760.6299999999</v>
      </c>
      <c r="AJ278" s="42">
        <f t="shared" si="198"/>
        <v>630.51</v>
      </c>
      <c r="AK278" s="41">
        <f t="shared" si="199"/>
        <v>701130.1199999999</v>
      </c>
      <c r="AN278">
        <v>1</v>
      </c>
    </row>
    <row r="279" spans="1:40" ht="30" customHeight="1">
      <c r="A279" s="145" t="s">
        <v>144</v>
      </c>
      <c r="B279" s="145"/>
      <c r="C279" s="49">
        <v>886425061.31</v>
      </c>
      <c r="D279" s="49">
        <v>55401566.25</v>
      </c>
      <c r="E279" s="49">
        <v>831023495.06</v>
      </c>
      <c r="F279" s="50"/>
      <c r="G279" s="49">
        <v>738687.55</v>
      </c>
      <c r="H279" s="51"/>
      <c r="I279" s="52"/>
      <c r="J279" s="50"/>
      <c r="K279" s="49">
        <v>886425061.31</v>
      </c>
      <c r="L279" s="49">
        <v>56140253.8</v>
      </c>
      <c r="M279" s="93">
        <v>830284807.51</v>
      </c>
      <c r="N279" s="42">
        <f t="shared" si="176"/>
        <v>738687.55</v>
      </c>
      <c r="O279" s="41">
        <f t="shared" si="177"/>
        <v>829546119.96</v>
      </c>
      <c r="P279" s="42">
        <f t="shared" si="178"/>
        <v>738687.55</v>
      </c>
      <c r="Q279" s="41">
        <f t="shared" si="179"/>
        <v>828807432.4100001</v>
      </c>
      <c r="R279" s="42">
        <f t="shared" si="180"/>
        <v>738687.55</v>
      </c>
      <c r="S279" s="41">
        <f t="shared" si="181"/>
        <v>828068744.8600001</v>
      </c>
      <c r="T279" s="42">
        <f t="shared" si="182"/>
        <v>738687.55</v>
      </c>
      <c r="U279" s="41">
        <f t="shared" si="183"/>
        <v>827330057.3100002</v>
      </c>
      <c r="V279" s="42">
        <f t="shared" si="184"/>
        <v>738687.55</v>
      </c>
      <c r="W279" s="41">
        <f t="shared" si="185"/>
        <v>826591369.7600002</v>
      </c>
      <c r="X279" s="42">
        <f t="shared" si="186"/>
        <v>738687.55</v>
      </c>
      <c r="Y279" s="41">
        <f t="shared" si="187"/>
        <v>825852682.2100003</v>
      </c>
      <c r="Z279" s="42">
        <f t="shared" si="188"/>
        <v>738687.55</v>
      </c>
      <c r="AA279" s="41">
        <f t="shared" si="189"/>
        <v>825113994.6600003</v>
      </c>
      <c r="AB279" s="42">
        <f t="shared" si="190"/>
        <v>738687.55</v>
      </c>
      <c r="AC279" s="41">
        <f t="shared" si="191"/>
        <v>824375307.1100004</v>
      </c>
      <c r="AD279" s="42">
        <f t="shared" si="192"/>
        <v>738687.55</v>
      </c>
      <c r="AE279" s="41">
        <f t="shared" si="193"/>
        <v>823636619.5600004</v>
      </c>
      <c r="AF279" s="42">
        <f t="shared" si="194"/>
        <v>738687.55</v>
      </c>
      <c r="AG279" s="41">
        <f t="shared" si="195"/>
        <v>822897932.0100005</v>
      </c>
      <c r="AH279" s="42">
        <f t="shared" si="196"/>
        <v>738687.55</v>
      </c>
      <c r="AI279" s="41">
        <f t="shared" si="197"/>
        <v>822159244.4600005</v>
      </c>
      <c r="AJ279" s="42">
        <f t="shared" si="198"/>
        <v>738687.55</v>
      </c>
      <c r="AK279" s="41">
        <f t="shared" si="199"/>
        <v>821420556.9100006</v>
      </c>
      <c r="AN279">
        <v>1</v>
      </c>
    </row>
    <row r="280" spans="1:40" ht="31.5" customHeight="1">
      <c r="A280" s="145" t="s">
        <v>66</v>
      </c>
      <c r="B280" s="145"/>
      <c r="C280" s="49">
        <v>790503.72</v>
      </c>
      <c r="D280" s="49">
        <v>157163.75</v>
      </c>
      <c r="E280" s="49">
        <v>633339.97</v>
      </c>
      <c r="F280" s="50"/>
      <c r="G280" s="49">
        <v>2222.24</v>
      </c>
      <c r="H280" s="51"/>
      <c r="I280" s="52"/>
      <c r="J280" s="50"/>
      <c r="K280" s="49">
        <v>790503.72</v>
      </c>
      <c r="L280" s="49">
        <v>159385.99</v>
      </c>
      <c r="M280" s="93">
        <v>631117.73</v>
      </c>
      <c r="N280" s="42">
        <f t="shared" si="176"/>
        <v>2222.24</v>
      </c>
      <c r="O280" s="41">
        <f t="shared" si="177"/>
        <v>628895.49</v>
      </c>
      <c r="P280" s="42">
        <f t="shared" si="178"/>
        <v>2222.24</v>
      </c>
      <c r="Q280" s="41">
        <f t="shared" si="179"/>
        <v>626673.25</v>
      </c>
      <c r="R280" s="42">
        <f t="shared" si="180"/>
        <v>2222.24</v>
      </c>
      <c r="S280" s="41">
        <f t="shared" si="181"/>
        <v>624451.01</v>
      </c>
      <c r="T280" s="42">
        <f t="shared" si="182"/>
        <v>2222.24</v>
      </c>
      <c r="U280" s="41">
        <f t="shared" si="183"/>
        <v>622228.77</v>
      </c>
      <c r="V280" s="42">
        <f t="shared" si="184"/>
        <v>2222.24</v>
      </c>
      <c r="W280" s="41">
        <f t="shared" si="185"/>
        <v>620006.53</v>
      </c>
      <c r="X280" s="42">
        <f t="shared" si="186"/>
        <v>2222.24</v>
      </c>
      <c r="Y280" s="41">
        <f t="shared" si="187"/>
        <v>617784.29</v>
      </c>
      <c r="Z280" s="42">
        <f t="shared" si="188"/>
        <v>2222.24</v>
      </c>
      <c r="AA280" s="41">
        <f t="shared" si="189"/>
        <v>615562.05</v>
      </c>
      <c r="AB280" s="42">
        <f t="shared" si="190"/>
        <v>2222.24</v>
      </c>
      <c r="AC280" s="41">
        <f t="shared" si="191"/>
        <v>613339.81</v>
      </c>
      <c r="AD280" s="42">
        <f t="shared" si="192"/>
        <v>2222.24</v>
      </c>
      <c r="AE280" s="41">
        <f t="shared" si="193"/>
        <v>611117.5700000001</v>
      </c>
      <c r="AF280" s="42">
        <f t="shared" si="194"/>
        <v>2222.24</v>
      </c>
      <c r="AG280" s="41">
        <f t="shared" si="195"/>
        <v>608895.3300000001</v>
      </c>
      <c r="AH280" s="42">
        <f t="shared" si="196"/>
        <v>2222.24</v>
      </c>
      <c r="AI280" s="41">
        <f t="shared" si="197"/>
        <v>606673.0900000001</v>
      </c>
      <c r="AJ280" s="42">
        <f t="shared" si="198"/>
        <v>2222.24</v>
      </c>
      <c r="AK280" s="41">
        <f t="shared" si="199"/>
        <v>604450.8500000001</v>
      </c>
      <c r="AN280">
        <v>1</v>
      </c>
    </row>
    <row r="281" spans="1:40" ht="32.25" customHeight="1">
      <c r="A281" s="145" t="s">
        <v>72</v>
      </c>
      <c r="B281" s="145"/>
      <c r="C281" s="49">
        <v>1117905.53</v>
      </c>
      <c r="D281" s="49">
        <v>225116.75</v>
      </c>
      <c r="E281" s="49">
        <v>892788.78</v>
      </c>
      <c r="F281" s="50"/>
      <c r="G281" s="49">
        <v>3132.59</v>
      </c>
      <c r="H281" s="51"/>
      <c r="I281" s="52"/>
      <c r="J281" s="50"/>
      <c r="K281" s="49">
        <v>1117905.53</v>
      </c>
      <c r="L281" s="49">
        <v>228249.34</v>
      </c>
      <c r="M281" s="93">
        <v>889656.19</v>
      </c>
      <c r="N281" s="42">
        <f t="shared" si="176"/>
        <v>3132.59</v>
      </c>
      <c r="O281" s="41">
        <f t="shared" si="177"/>
        <v>886523.6</v>
      </c>
      <c r="P281" s="42">
        <f t="shared" si="178"/>
        <v>3132.59</v>
      </c>
      <c r="Q281" s="41">
        <f t="shared" si="179"/>
        <v>883391.01</v>
      </c>
      <c r="R281" s="42">
        <f t="shared" si="180"/>
        <v>3132.59</v>
      </c>
      <c r="S281" s="41">
        <f t="shared" si="181"/>
        <v>880258.42</v>
      </c>
      <c r="T281" s="42">
        <f t="shared" si="182"/>
        <v>3132.59</v>
      </c>
      <c r="U281" s="41">
        <f t="shared" si="183"/>
        <v>877125.8300000001</v>
      </c>
      <c r="V281" s="42">
        <f t="shared" si="184"/>
        <v>3132.59</v>
      </c>
      <c r="W281" s="41">
        <f t="shared" si="185"/>
        <v>873993.2400000001</v>
      </c>
      <c r="X281" s="42">
        <f t="shared" si="186"/>
        <v>3132.59</v>
      </c>
      <c r="Y281" s="41">
        <f t="shared" si="187"/>
        <v>870860.6500000001</v>
      </c>
      <c r="Z281" s="42">
        <f t="shared" si="188"/>
        <v>3132.59</v>
      </c>
      <c r="AA281" s="41">
        <f t="shared" si="189"/>
        <v>867728.0600000002</v>
      </c>
      <c r="AB281" s="42">
        <f t="shared" si="190"/>
        <v>3132.59</v>
      </c>
      <c r="AC281" s="41">
        <f t="shared" si="191"/>
        <v>864595.4700000002</v>
      </c>
      <c r="AD281" s="42">
        <f t="shared" si="192"/>
        <v>3132.59</v>
      </c>
      <c r="AE281" s="41">
        <f t="shared" si="193"/>
        <v>861462.8800000002</v>
      </c>
      <c r="AF281" s="42">
        <f t="shared" si="194"/>
        <v>3132.59</v>
      </c>
      <c r="AG281" s="41">
        <f t="shared" si="195"/>
        <v>858330.2900000003</v>
      </c>
      <c r="AH281" s="42">
        <f t="shared" si="196"/>
        <v>3132.59</v>
      </c>
      <c r="AI281" s="41">
        <f t="shared" si="197"/>
        <v>855197.7000000003</v>
      </c>
      <c r="AJ281" s="42">
        <f t="shared" si="198"/>
        <v>3132.59</v>
      </c>
      <c r="AK281" s="41">
        <f t="shared" si="199"/>
        <v>852065.1100000003</v>
      </c>
      <c r="AN281">
        <v>1</v>
      </c>
    </row>
    <row r="282" spans="1:40" ht="15">
      <c r="A282" s="145" t="s">
        <v>325</v>
      </c>
      <c r="B282" s="145"/>
      <c r="C282" s="49">
        <v>120000</v>
      </c>
      <c r="D282" s="49">
        <v>50000.25</v>
      </c>
      <c r="E282" s="49">
        <v>69999.75</v>
      </c>
      <c r="F282" s="50"/>
      <c r="G282" s="61">
        <v>666.67</v>
      </c>
      <c r="H282" s="51"/>
      <c r="I282" s="52"/>
      <c r="J282" s="50"/>
      <c r="K282" s="49">
        <v>120000</v>
      </c>
      <c r="L282" s="49">
        <v>50666.92</v>
      </c>
      <c r="M282" s="93">
        <v>69333.08</v>
      </c>
      <c r="N282" s="42">
        <f t="shared" si="176"/>
        <v>666.67</v>
      </c>
      <c r="O282" s="41">
        <f t="shared" si="177"/>
        <v>68666.41</v>
      </c>
      <c r="P282" s="42">
        <f t="shared" si="178"/>
        <v>666.67</v>
      </c>
      <c r="Q282" s="41">
        <f t="shared" si="179"/>
        <v>67999.74</v>
      </c>
      <c r="R282" s="42">
        <f t="shared" si="180"/>
        <v>666.67</v>
      </c>
      <c r="S282" s="41">
        <f t="shared" si="181"/>
        <v>67333.07</v>
      </c>
      <c r="T282" s="42">
        <f t="shared" si="182"/>
        <v>666.67</v>
      </c>
      <c r="U282" s="41">
        <f t="shared" si="183"/>
        <v>66666.40000000001</v>
      </c>
      <c r="V282" s="42">
        <f t="shared" si="184"/>
        <v>666.67</v>
      </c>
      <c r="W282" s="41">
        <f t="shared" si="185"/>
        <v>65999.73000000001</v>
      </c>
      <c r="X282" s="42">
        <f t="shared" si="186"/>
        <v>666.67</v>
      </c>
      <c r="Y282" s="41">
        <f t="shared" si="187"/>
        <v>65333.06000000001</v>
      </c>
      <c r="Z282" s="42">
        <f t="shared" si="188"/>
        <v>666.67</v>
      </c>
      <c r="AA282" s="41">
        <f t="shared" si="189"/>
        <v>64666.390000000014</v>
      </c>
      <c r="AB282" s="42">
        <f t="shared" si="190"/>
        <v>666.67</v>
      </c>
      <c r="AC282" s="41">
        <f t="shared" si="191"/>
        <v>63999.720000000016</v>
      </c>
      <c r="AD282" s="42">
        <f t="shared" si="192"/>
        <v>666.67</v>
      </c>
      <c r="AE282" s="41">
        <f t="shared" si="193"/>
        <v>63333.05000000002</v>
      </c>
      <c r="AF282" s="42">
        <f t="shared" si="194"/>
        <v>666.67</v>
      </c>
      <c r="AG282" s="41">
        <f t="shared" si="195"/>
        <v>62666.38000000002</v>
      </c>
      <c r="AH282" s="42">
        <f t="shared" si="196"/>
        <v>666.67</v>
      </c>
      <c r="AI282" s="41">
        <f t="shared" si="197"/>
        <v>61999.71000000002</v>
      </c>
      <c r="AJ282" s="42">
        <f t="shared" si="198"/>
        <v>666.67</v>
      </c>
      <c r="AK282" s="41">
        <f t="shared" si="199"/>
        <v>61333.04000000002</v>
      </c>
      <c r="AN282">
        <v>1</v>
      </c>
    </row>
    <row r="283" spans="1:40" ht="36" customHeight="1">
      <c r="A283" s="145" t="s">
        <v>102</v>
      </c>
      <c r="B283" s="145"/>
      <c r="C283" s="49">
        <v>57420187</v>
      </c>
      <c r="D283" s="49">
        <v>3588762</v>
      </c>
      <c r="E283" s="49">
        <v>53831425</v>
      </c>
      <c r="F283" s="50"/>
      <c r="G283" s="49">
        <v>47850.16</v>
      </c>
      <c r="H283" s="51"/>
      <c r="I283" s="52"/>
      <c r="J283" s="50"/>
      <c r="K283" s="49">
        <v>57420187</v>
      </c>
      <c r="L283" s="49">
        <v>3636612.16</v>
      </c>
      <c r="M283" s="93">
        <v>53783574.84</v>
      </c>
      <c r="N283" s="42">
        <f t="shared" si="176"/>
        <v>47850.16</v>
      </c>
      <c r="O283" s="41">
        <f t="shared" si="177"/>
        <v>53735724.68000001</v>
      </c>
      <c r="P283" s="42">
        <f t="shared" si="178"/>
        <v>47850.16</v>
      </c>
      <c r="Q283" s="41">
        <f t="shared" si="179"/>
        <v>53687874.52000001</v>
      </c>
      <c r="R283" s="42">
        <f t="shared" si="180"/>
        <v>47850.16</v>
      </c>
      <c r="S283" s="41">
        <f t="shared" si="181"/>
        <v>53640024.360000014</v>
      </c>
      <c r="T283" s="42">
        <f t="shared" si="182"/>
        <v>47850.16</v>
      </c>
      <c r="U283" s="41">
        <f t="shared" si="183"/>
        <v>53592174.20000002</v>
      </c>
      <c r="V283" s="42">
        <f t="shared" si="184"/>
        <v>47850.16</v>
      </c>
      <c r="W283" s="41">
        <f t="shared" si="185"/>
        <v>53544324.04000002</v>
      </c>
      <c r="X283" s="42">
        <f t="shared" si="186"/>
        <v>47850.16</v>
      </c>
      <c r="Y283" s="41">
        <f t="shared" si="187"/>
        <v>53496473.880000025</v>
      </c>
      <c r="Z283" s="42">
        <f t="shared" si="188"/>
        <v>47850.16</v>
      </c>
      <c r="AA283" s="41">
        <f t="shared" si="189"/>
        <v>53448623.72000003</v>
      </c>
      <c r="AB283" s="42">
        <f t="shared" si="190"/>
        <v>47850.16</v>
      </c>
      <c r="AC283" s="41">
        <f t="shared" si="191"/>
        <v>53400773.56000003</v>
      </c>
      <c r="AD283" s="42">
        <f t="shared" si="192"/>
        <v>47850.16</v>
      </c>
      <c r="AE283" s="41">
        <f t="shared" si="193"/>
        <v>53352923.400000036</v>
      </c>
      <c r="AF283" s="42">
        <f t="shared" si="194"/>
        <v>47850.16</v>
      </c>
      <c r="AG283" s="41">
        <f t="shared" si="195"/>
        <v>53305073.24000004</v>
      </c>
      <c r="AH283" s="42">
        <f t="shared" si="196"/>
        <v>47850.16</v>
      </c>
      <c r="AI283" s="41">
        <f t="shared" si="197"/>
        <v>53257223.08000004</v>
      </c>
      <c r="AJ283" s="42">
        <f t="shared" si="198"/>
        <v>47850.16</v>
      </c>
      <c r="AK283" s="41">
        <f t="shared" si="199"/>
        <v>53209372.92000005</v>
      </c>
      <c r="AN283">
        <v>1</v>
      </c>
    </row>
    <row r="284" spans="1:40" ht="45" customHeight="1">
      <c r="A284" s="145" t="s">
        <v>52</v>
      </c>
      <c r="B284" s="145"/>
      <c r="C284" s="49">
        <v>634396144.71</v>
      </c>
      <c r="D284" s="49">
        <v>39470504.5</v>
      </c>
      <c r="E284" s="49">
        <v>594925640.21</v>
      </c>
      <c r="F284" s="50"/>
      <c r="G284" s="49">
        <v>528822.79</v>
      </c>
      <c r="H284" s="51"/>
      <c r="I284" s="52"/>
      <c r="J284" s="50"/>
      <c r="K284" s="49">
        <v>634396144.71</v>
      </c>
      <c r="L284" s="49">
        <v>39999327.29</v>
      </c>
      <c r="M284" s="93">
        <v>594396817.42</v>
      </c>
      <c r="N284" s="42">
        <f t="shared" si="176"/>
        <v>528822.79</v>
      </c>
      <c r="O284" s="41">
        <f t="shared" si="177"/>
        <v>593867994.63</v>
      </c>
      <c r="P284" s="42">
        <f t="shared" si="178"/>
        <v>528822.79</v>
      </c>
      <c r="Q284" s="41">
        <f t="shared" si="179"/>
        <v>593339171.84</v>
      </c>
      <c r="R284" s="42">
        <f t="shared" si="180"/>
        <v>528822.79</v>
      </c>
      <c r="S284" s="41">
        <f t="shared" si="181"/>
        <v>592810349.0500001</v>
      </c>
      <c r="T284" s="42">
        <f t="shared" si="182"/>
        <v>528822.79</v>
      </c>
      <c r="U284" s="41">
        <f t="shared" si="183"/>
        <v>592281526.2600001</v>
      </c>
      <c r="V284" s="42">
        <f t="shared" si="184"/>
        <v>528822.79</v>
      </c>
      <c r="W284" s="41">
        <f t="shared" si="185"/>
        <v>591752703.4700001</v>
      </c>
      <c r="X284" s="42">
        <f t="shared" si="186"/>
        <v>528822.79</v>
      </c>
      <c r="Y284" s="41">
        <f t="shared" si="187"/>
        <v>591223880.6800002</v>
      </c>
      <c r="Z284" s="42">
        <f t="shared" si="188"/>
        <v>528822.79</v>
      </c>
      <c r="AA284" s="41">
        <f t="shared" si="189"/>
        <v>590695057.8900002</v>
      </c>
      <c r="AB284" s="42">
        <f t="shared" si="190"/>
        <v>528822.79</v>
      </c>
      <c r="AC284" s="41">
        <f t="shared" si="191"/>
        <v>590166235.1000003</v>
      </c>
      <c r="AD284" s="42">
        <f t="shared" si="192"/>
        <v>528822.79</v>
      </c>
      <c r="AE284" s="41">
        <f t="shared" si="193"/>
        <v>589637412.3100003</v>
      </c>
      <c r="AF284" s="42">
        <f t="shared" si="194"/>
        <v>528822.79</v>
      </c>
      <c r="AG284" s="41">
        <f t="shared" si="195"/>
        <v>589108589.5200003</v>
      </c>
      <c r="AH284" s="42">
        <f t="shared" si="196"/>
        <v>528822.79</v>
      </c>
      <c r="AI284" s="41">
        <f t="shared" si="197"/>
        <v>588579766.7300004</v>
      </c>
      <c r="AJ284" s="42">
        <f t="shared" si="198"/>
        <v>528822.79</v>
      </c>
      <c r="AK284" s="41">
        <f t="shared" si="199"/>
        <v>588050943.9400004</v>
      </c>
      <c r="AN284">
        <v>1</v>
      </c>
    </row>
    <row r="285" spans="1:40" ht="46.5" customHeight="1">
      <c r="A285" s="145" t="s">
        <v>83</v>
      </c>
      <c r="B285" s="145"/>
      <c r="C285" s="49">
        <v>698201657.18</v>
      </c>
      <c r="D285" s="49">
        <v>39362538.25</v>
      </c>
      <c r="E285" s="49">
        <v>658839118.93</v>
      </c>
      <c r="F285" s="50"/>
      <c r="G285" s="49">
        <v>585634.77</v>
      </c>
      <c r="H285" s="51"/>
      <c r="I285" s="52"/>
      <c r="J285" s="50"/>
      <c r="K285" s="49">
        <v>698201657.18</v>
      </c>
      <c r="L285" s="49">
        <v>39948173.02</v>
      </c>
      <c r="M285" s="93">
        <v>658253484.16</v>
      </c>
      <c r="N285" s="42">
        <f t="shared" si="176"/>
        <v>585634.77</v>
      </c>
      <c r="O285" s="41">
        <f t="shared" si="177"/>
        <v>657667849.39</v>
      </c>
      <c r="P285" s="42">
        <f t="shared" si="178"/>
        <v>585634.77</v>
      </c>
      <c r="Q285" s="41">
        <f t="shared" si="179"/>
        <v>657082214.62</v>
      </c>
      <c r="R285" s="42">
        <f t="shared" si="180"/>
        <v>585634.77</v>
      </c>
      <c r="S285" s="41">
        <f t="shared" si="181"/>
        <v>656496579.85</v>
      </c>
      <c r="T285" s="42">
        <f t="shared" si="182"/>
        <v>585634.77</v>
      </c>
      <c r="U285" s="41">
        <f t="shared" si="183"/>
        <v>655910945.08</v>
      </c>
      <c r="V285" s="42">
        <f t="shared" si="184"/>
        <v>585634.77</v>
      </c>
      <c r="W285" s="41">
        <f t="shared" si="185"/>
        <v>655325310.3100001</v>
      </c>
      <c r="X285" s="42">
        <f t="shared" si="186"/>
        <v>585634.77</v>
      </c>
      <c r="Y285" s="41">
        <f t="shared" si="187"/>
        <v>654739675.5400001</v>
      </c>
      <c r="Z285" s="42">
        <f t="shared" si="188"/>
        <v>585634.77</v>
      </c>
      <c r="AA285" s="41">
        <f t="shared" si="189"/>
        <v>654154040.7700001</v>
      </c>
      <c r="AB285" s="42">
        <f t="shared" si="190"/>
        <v>585634.77</v>
      </c>
      <c r="AC285" s="41">
        <f t="shared" si="191"/>
        <v>653568406.0000001</v>
      </c>
      <c r="AD285" s="42">
        <f t="shared" si="192"/>
        <v>585634.77</v>
      </c>
      <c r="AE285" s="41">
        <f t="shared" si="193"/>
        <v>652982771.2300001</v>
      </c>
      <c r="AF285" s="42">
        <f t="shared" si="194"/>
        <v>585634.77</v>
      </c>
      <c r="AG285" s="41">
        <f t="shared" si="195"/>
        <v>652397136.4600002</v>
      </c>
      <c r="AH285" s="42">
        <f t="shared" si="196"/>
        <v>585634.77</v>
      </c>
      <c r="AI285" s="41">
        <f t="shared" si="197"/>
        <v>651811501.6900002</v>
      </c>
      <c r="AJ285" s="42">
        <f t="shared" si="198"/>
        <v>585634.77</v>
      </c>
      <c r="AK285" s="41">
        <f t="shared" si="199"/>
        <v>651225866.9200002</v>
      </c>
      <c r="AN285">
        <v>1</v>
      </c>
    </row>
    <row r="286" spans="1:40" ht="38.25" customHeight="1">
      <c r="A286" s="145" t="s">
        <v>107</v>
      </c>
      <c r="B286" s="145"/>
      <c r="C286" s="49">
        <v>818220936.67</v>
      </c>
      <c r="D286" s="49">
        <v>49528202.5</v>
      </c>
      <c r="E286" s="49">
        <v>768692734.17</v>
      </c>
      <c r="F286" s="50"/>
      <c r="G286" s="49">
        <v>683282.43</v>
      </c>
      <c r="H286" s="51"/>
      <c r="I286" s="52"/>
      <c r="J286" s="50"/>
      <c r="K286" s="49">
        <v>818220936.67</v>
      </c>
      <c r="L286" s="49">
        <v>50211484.93</v>
      </c>
      <c r="M286" s="93">
        <v>768009451.74</v>
      </c>
      <c r="N286" s="42">
        <f t="shared" si="176"/>
        <v>683282.43</v>
      </c>
      <c r="O286" s="41">
        <f t="shared" si="177"/>
        <v>767326169.3100001</v>
      </c>
      <c r="P286" s="42">
        <f t="shared" si="178"/>
        <v>683282.43</v>
      </c>
      <c r="Q286" s="41">
        <f t="shared" si="179"/>
        <v>766642886.8800001</v>
      </c>
      <c r="R286" s="42">
        <f t="shared" si="180"/>
        <v>683282.43</v>
      </c>
      <c r="S286" s="41">
        <f t="shared" si="181"/>
        <v>765959604.4500002</v>
      </c>
      <c r="T286" s="42">
        <f t="shared" si="182"/>
        <v>683282.43</v>
      </c>
      <c r="U286" s="41">
        <f t="shared" si="183"/>
        <v>765276322.0200002</v>
      </c>
      <c r="V286" s="42">
        <f t="shared" si="184"/>
        <v>683282.43</v>
      </c>
      <c r="W286" s="41">
        <f t="shared" si="185"/>
        <v>764593039.5900003</v>
      </c>
      <c r="X286" s="42">
        <f t="shared" si="186"/>
        <v>683282.43</v>
      </c>
      <c r="Y286" s="41">
        <f t="shared" si="187"/>
        <v>763909757.1600003</v>
      </c>
      <c r="Z286" s="42">
        <f t="shared" si="188"/>
        <v>683282.43</v>
      </c>
      <c r="AA286" s="41">
        <f t="shared" si="189"/>
        <v>763226474.7300004</v>
      </c>
      <c r="AB286" s="42">
        <f t="shared" si="190"/>
        <v>683282.43</v>
      </c>
      <c r="AC286" s="41">
        <f t="shared" si="191"/>
        <v>762543192.3000004</v>
      </c>
      <c r="AD286" s="42">
        <f t="shared" si="192"/>
        <v>683282.43</v>
      </c>
      <c r="AE286" s="41">
        <f t="shared" si="193"/>
        <v>761859909.8700005</v>
      </c>
      <c r="AF286" s="42">
        <f t="shared" si="194"/>
        <v>683282.43</v>
      </c>
      <c r="AG286" s="41">
        <f t="shared" si="195"/>
        <v>761176627.4400005</v>
      </c>
      <c r="AH286" s="42">
        <f t="shared" si="196"/>
        <v>683282.43</v>
      </c>
      <c r="AI286" s="41">
        <f t="shared" si="197"/>
        <v>760493345.0100006</v>
      </c>
      <c r="AJ286" s="42">
        <f t="shared" si="198"/>
        <v>683282.43</v>
      </c>
      <c r="AK286" s="41">
        <f t="shared" si="199"/>
        <v>759810062.5800006</v>
      </c>
      <c r="AN286">
        <v>1</v>
      </c>
    </row>
    <row r="287" spans="1:40" ht="15">
      <c r="A287" s="145" t="s">
        <v>124</v>
      </c>
      <c r="B287" s="145"/>
      <c r="C287" s="49">
        <v>227266.9</v>
      </c>
      <c r="D287" s="49">
        <v>47151</v>
      </c>
      <c r="E287" s="49">
        <v>180115.9</v>
      </c>
      <c r="F287" s="50"/>
      <c r="G287" s="61">
        <v>943.02</v>
      </c>
      <c r="H287" s="51"/>
      <c r="I287" s="52"/>
      <c r="J287" s="50"/>
      <c r="K287" s="49">
        <v>227266.9</v>
      </c>
      <c r="L287" s="49">
        <v>48094.02</v>
      </c>
      <c r="M287" s="65">
        <v>179172.88</v>
      </c>
      <c r="N287" s="42">
        <f t="shared" si="176"/>
        <v>943.02</v>
      </c>
      <c r="O287" s="41">
        <f t="shared" si="177"/>
        <v>178229.86000000002</v>
      </c>
      <c r="P287" s="42">
        <f t="shared" si="178"/>
        <v>943.02</v>
      </c>
      <c r="Q287" s="41">
        <f t="shared" si="179"/>
        <v>177286.84000000003</v>
      </c>
      <c r="R287" s="42">
        <f t="shared" si="180"/>
        <v>943.02</v>
      </c>
      <c r="S287" s="41">
        <f t="shared" si="181"/>
        <v>176343.82000000004</v>
      </c>
      <c r="T287" s="42">
        <f t="shared" si="182"/>
        <v>943.02</v>
      </c>
      <c r="U287" s="41">
        <f t="shared" si="183"/>
        <v>175400.80000000005</v>
      </c>
      <c r="V287" s="42">
        <f t="shared" si="184"/>
        <v>943.02</v>
      </c>
      <c r="W287" s="41">
        <f t="shared" si="185"/>
        <v>174457.78000000006</v>
      </c>
      <c r="X287" s="42">
        <f t="shared" si="186"/>
        <v>943.02</v>
      </c>
      <c r="Y287" s="41">
        <f t="shared" si="187"/>
        <v>173514.76000000007</v>
      </c>
      <c r="Z287" s="42">
        <f t="shared" si="188"/>
        <v>943.02</v>
      </c>
      <c r="AA287" s="41">
        <f t="shared" si="189"/>
        <v>172571.74000000008</v>
      </c>
      <c r="AB287" s="42">
        <f t="shared" si="190"/>
        <v>943.02</v>
      </c>
      <c r="AC287" s="41">
        <f t="shared" si="191"/>
        <v>171628.7200000001</v>
      </c>
      <c r="AD287" s="42">
        <f t="shared" si="192"/>
        <v>943.02</v>
      </c>
      <c r="AE287" s="41">
        <f t="shared" si="193"/>
        <v>170685.7000000001</v>
      </c>
      <c r="AF287" s="42">
        <f t="shared" si="194"/>
        <v>943.02</v>
      </c>
      <c r="AG287" s="41">
        <f t="shared" si="195"/>
        <v>169742.6800000001</v>
      </c>
      <c r="AH287" s="42">
        <f t="shared" si="196"/>
        <v>943.02</v>
      </c>
      <c r="AI287" s="41">
        <f t="shared" si="197"/>
        <v>168799.66000000012</v>
      </c>
      <c r="AJ287" s="42">
        <f t="shared" si="198"/>
        <v>943.02</v>
      </c>
      <c r="AK287" s="41">
        <f t="shared" si="199"/>
        <v>167856.64000000013</v>
      </c>
      <c r="AN287">
        <v>1</v>
      </c>
    </row>
    <row r="288" spans="1:40" ht="15">
      <c r="A288" s="145" t="s">
        <v>129</v>
      </c>
      <c r="B288" s="145"/>
      <c r="C288" s="49">
        <v>558694.71</v>
      </c>
      <c r="D288" s="49">
        <v>115912</v>
      </c>
      <c r="E288" s="49">
        <v>442782.71</v>
      </c>
      <c r="F288" s="50"/>
      <c r="G288" s="49">
        <v>2318.24</v>
      </c>
      <c r="H288" s="51"/>
      <c r="I288" s="52"/>
      <c r="J288" s="50"/>
      <c r="K288" s="49">
        <v>558694.71</v>
      </c>
      <c r="L288" s="49">
        <v>118230.24</v>
      </c>
      <c r="M288" s="65">
        <v>440464.47</v>
      </c>
      <c r="N288" s="42">
        <f t="shared" si="176"/>
        <v>2318.24</v>
      </c>
      <c r="O288" s="41">
        <f t="shared" si="177"/>
        <v>438146.23</v>
      </c>
      <c r="P288" s="42">
        <f t="shared" si="178"/>
        <v>2318.24</v>
      </c>
      <c r="Q288" s="41">
        <f t="shared" si="179"/>
        <v>435827.99</v>
      </c>
      <c r="R288" s="42">
        <f t="shared" si="180"/>
        <v>2318.24</v>
      </c>
      <c r="S288" s="41">
        <f t="shared" si="181"/>
        <v>433509.75</v>
      </c>
      <c r="T288" s="42">
        <f t="shared" si="182"/>
        <v>2318.24</v>
      </c>
      <c r="U288" s="41">
        <f t="shared" si="183"/>
        <v>431191.51</v>
      </c>
      <c r="V288" s="42">
        <f t="shared" si="184"/>
        <v>2318.24</v>
      </c>
      <c r="W288" s="41">
        <f t="shared" si="185"/>
        <v>428873.27</v>
      </c>
      <c r="X288" s="42">
        <f t="shared" si="186"/>
        <v>2318.24</v>
      </c>
      <c r="Y288" s="41">
        <f t="shared" si="187"/>
        <v>426555.03</v>
      </c>
      <c r="Z288" s="42">
        <f t="shared" si="188"/>
        <v>2318.24</v>
      </c>
      <c r="AA288" s="41">
        <f t="shared" si="189"/>
        <v>424236.79000000004</v>
      </c>
      <c r="AB288" s="42">
        <f t="shared" si="190"/>
        <v>2318.24</v>
      </c>
      <c r="AC288" s="41">
        <f t="shared" si="191"/>
        <v>421918.55000000005</v>
      </c>
      <c r="AD288" s="42">
        <f t="shared" si="192"/>
        <v>2318.24</v>
      </c>
      <c r="AE288" s="41">
        <f t="shared" si="193"/>
        <v>419600.31000000006</v>
      </c>
      <c r="AF288" s="42">
        <f t="shared" si="194"/>
        <v>2318.24</v>
      </c>
      <c r="AG288" s="41">
        <f t="shared" si="195"/>
        <v>417282.07000000007</v>
      </c>
      <c r="AH288" s="42">
        <f t="shared" si="196"/>
        <v>2318.24</v>
      </c>
      <c r="AI288" s="41">
        <f t="shared" si="197"/>
        <v>414963.8300000001</v>
      </c>
      <c r="AJ288" s="42">
        <f t="shared" si="198"/>
        <v>2318.24</v>
      </c>
      <c r="AK288" s="41">
        <f t="shared" si="199"/>
        <v>412645.5900000001</v>
      </c>
      <c r="AN288">
        <v>1</v>
      </c>
    </row>
    <row r="289" spans="1:40" ht="15">
      <c r="A289" s="145" t="s">
        <v>341</v>
      </c>
      <c r="B289" s="145"/>
      <c r="C289" s="49">
        <v>10166461.09</v>
      </c>
      <c r="D289" s="49">
        <v>1323611.18</v>
      </c>
      <c r="E289" s="49">
        <v>8842849.91</v>
      </c>
      <c r="F289" s="50"/>
      <c r="G289" s="49">
        <v>28161.94</v>
      </c>
      <c r="H289" s="51"/>
      <c r="I289" s="52"/>
      <c r="J289" s="50"/>
      <c r="K289" s="49">
        <v>10166461.09</v>
      </c>
      <c r="L289" s="49">
        <v>1351773.12</v>
      </c>
      <c r="M289" s="65">
        <v>8814687.97</v>
      </c>
      <c r="N289" s="42">
        <f t="shared" si="176"/>
        <v>28161.94</v>
      </c>
      <c r="O289" s="41">
        <f t="shared" si="177"/>
        <v>8786526.030000001</v>
      </c>
      <c r="P289" s="42">
        <f t="shared" si="178"/>
        <v>28161.94</v>
      </c>
      <c r="Q289" s="41">
        <f t="shared" si="179"/>
        <v>8758364.090000002</v>
      </c>
      <c r="R289" s="42">
        <f t="shared" si="180"/>
        <v>28161.94</v>
      </c>
      <c r="S289" s="41">
        <f t="shared" si="181"/>
        <v>8730202.150000002</v>
      </c>
      <c r="T289" s="42">
        <f t="shared" si="182"/>
        <v>28161.94</v>
      </c>
      <c r="U289" s="41">
        <f t="shared" si="183"/>
        <v>8702040.210000003</v>
      </c>
      <c r="V289" s="42">
        <f t="shared" si="184"/>
        <v>28161.94</v>
      </c>
      <c r="W289" s="41">
        <f t="shared" si="185"/>
        <v>8673878.270000003</v>
      </c>
      <c r="X289" s="42">
        <f t="shared" si="186"/>
        <v>28161.94</v>
      </c>
      <c r="Y289" s="41">
        <f t="shared" si="187"/>
        <v>8645716.330000004</v>
      </c>
      <c r="Z289" s="42">
        <f t="shared" si="188"/>
        <v>28161.94</v>
      </c>
      <c r="AA289" s="41">
        <f t="shared" si="189"/>
        <v>8617554.390000004</v>
      </c>
      <c r="AB289" s="42">
        <f t="shared" si="190"/>
        <v>28161.94</v>
      </c>
      <c r="AC289" s="41">
        <f t="shared" si="191"/>
        <v>8589392.450000005</v>
      </c>
      <c r="AD289" s="42">
        <f t="shared" si="192"/>
        <v>28161.94</v>
      </c>
      <c r="AE289" s="41">
        <f t="shared" si="193"/>
        <v>8561230.510000005</v>
      </c>
      <c r="AF289" s="42">
        <f t="shared" si="194"/>
        <v>28161.94</v>
      </c>
      <c r="AG289" s="41">
        <f t="shared" si="195"/>
        <v>8533068.570000006</v>
      </c>
      <c r="AH289" s="42">
        <f t="shared" si="196"/>
        <v>28161.94</v>
      </c>
      <c r="AI289" s="41">
        <f t="shared" si="197"/>
        <v>8504906.630000006</v>
      </c>
      <c r="AJ289" s="42">
        <f t="shared" si="198"/>
        <v>28161.94</v>
      </c>
      <c r="AK289" s="41">
        <f t="shared" si="199"/>
        <v>8476744.690000007</v>
      </c>
      <c r="AN289">
        <v>1</v>
      </c>
    </row>
    <row r="290" spans="1:40" ht="15">
      <c r="A290" s="145" t="s">
        <v>398</v>
      </c>
      <c r="B290" s="145"/>
      <c r="C290" s="49">
        <v>1552143.45</v>
      </c>
      <c r="D290" s="49">
        <v>30096.99</v>
      </c>
      <c r="E290" s="49">
        <v>1522046.46</v>
      </c>
      <c r="F290" s="50"/>
      <c r="G290" s="49">
        <v>4299.57</v>
      </c>
      <c r="H290" s="51"/>
      <c r="I290" s="52"/>
      <c r="J290" s="50"/>
      <c r="K290" s="49">
        <v>1552143.45</v>
      </c>
      <c r="L290" s="49">
        <v>34396.56</v>
      </c>
      <c r="M290" s="65">
        <v>1517746.89</v>
      </c>
      <c r="N290" s="42">
        <f t="shared" si="176"/>
        <v>4299.57</v>
      </c>
      <c r="O290" s="41">
        <f t="shared" si="177"/>
        <v>1513447.3199999998</v>
      </c>
      <c r="P290" s="42">
        <f t="shared" si="178"/>
        <v>4299.57</v>
      </c>
      <c r="Q290" s="41">
        <f t="shared" si="179"/>
        <v>1509147.7499999998</v>
      </c>
      <c r="R290" s="42">
        <f t="shared" si="180"/>
        <v>4299.57</v>
      </c>
      <c r="S290" s="41">
        <f t="shared" si="181"/>
        <v>1504848.1799999997</v>
      </c>
      <c r="T290" s="42">
        <f t="shared" si="182"/>
        <v>4299.57</v>
      </c>
      <c r="U290" s="41">
        <f t="shared" si="183"/>
        <v>1500548.6099999996</v>
      </c>
      <c r="V290" s="42">
        <f t="shared" si="184"/>
        <v>4299.57</v>
      </c>
      <c r="W290" s="41">
        <f t="shared" si="185"/>
        <v>1496249.0399999996</v>
      </c>
      <c r="X290" s="42">
        <f t="shared" si="186"/>
        <v>4299.57</v>
      </c>
      <c r="Y290" s="41">
        <f t="shared" si="187"/>
        <v>1491949.4699999995</v>
      </c>
      <c r="Z290" s="42">
        <f t="shared" si="188"/>
        <v>4299.57</v>
      </c>
      <c r="AA290" s="41">
        <f t="shared" si="189"/>
        <v>1487649.8999999994</v>
      </c>
      <c r="AB290" s="42">
        <f t="shared" si="190"/>
        <v>4299.57</v>
      </c>
      <c r="AC290" s="41">
        <f t="shared" si="191"/>
        <v>1483350.3299999994</v>
      </c>
      <c r="AD290" s="42">
        <f t="shared" si="192"/>
        <v>4299.57</v>
      </c>
      <c r="AE290" s="41">
        <f t="shared" si="193"/>
        <v>1479050.7599999993</v>
      </c>
      <c r="AF290" s="42">
        <f t="shared" si="194"/>
        <v>4299.57</v>
      </c>
      <c r="AG290" s="41">
        <f t="shared" si="195"/>
        <v>1474751.1899999992</v>
      </c>
      <c r="AH290" s="42">
        <f t="shared" si="196"/>
        <v>4299.57</v>
      </c>
      <c r="AI290" s="41">
        <f t="shared" si="197"/>
        <v>1470451.6199999992</v>
      </c>
      <c r="AJ290" s="42">
        <f t="shared" si="198"/>
        <v>4299.57</v>
      </c>
      <c r="AK290" s="41">
        <f t="shared" si="199"/>
        <v>1466152.049999999</v>
      </c>
      <c r="AN290">
        <v>1</v>
      </c>
    </row>
    <row r="291" spans="1:40" ht="15">
      <c r="A291" s="139" t="s">
        <v>399</v>
      </c>
      <c r="B291" s="139"/>
      <c r="C291" s="49">
        <v>1112862.3</v>
      </c>
      <c r="D291" s="49">
        <v>15413.6</v>
      </c>
      <c r="E291" s="49">
        <v>1097448.7</v>
      </c>
      <c r="F291" s="50"/>
      <c r="G291" s="49">
        <v>3082.72</v>
      </c>
      <c r="H291" s="51"/>
      <c r="I291" s="52"/>
      <c r="J291" s="50"/>
      <c r="K291" s="49">
        <v>1112862.3</v>
      </c>
      <c r="L291" s="49">
        <v>18496.32</v>
      </c>
      <c r="M291" s="65">
        <v>1094365.98</v>
      </c>
      <c r="N291" s="42">
        <f t="shared" si="176"/>
        <v>3082.72</v>
      </c>
      <c r="O291" s="41">
        <f t="shared" si="177"/>
        <v>1091283.26</v>
      </c>
      <c r="P291" s="42">
        <f t="shared" si="178"/>
        <v>3082.72</v>
      </c>
      <c r="Q291" s="41">
        <f t="shared" si="179"/>
        <v>1088200.54</v>
      </c>
      <c r="R291" s="42">
        <f t="shared" si="180"/>
        <v>3082.72</v>
      </c>
      <c r="S291" s="41">
        <f t="shared" si="181"/>
        <v>1085117.82</v>
      </c>
      <c r="T291" s="42">
        <f t="shared" si="182"/>
        <v>3082.72</v>
      </c>
      <c r="U291" s="41">
        <f t="shared" si="183"/>
        <v>1082035.1</v>
      </c>
      <c r="V291" s="42">
        <f t="shared" si="184"/>
        <v>3082.72</v>
      </c>
      <c r="W291" s="41">
        <f t="shared" si="185"/>
        <v>1078952.3800000001</v>
      </c>
      <c r="X291" s="42">
        <f t="shared" si="186"/>
        <v>3082.72</v>
      </c>
      <c r="Y291" s="41">
        <f t="shared" si="187"/>
        <v>1075869.6600000001</v>
      </c>
      <c r="Z291" s="42">
        <f t="shared" si="188"/>
        <v>3082.72</v>
      </c>
      <c r="AA291" s="41">
        <f t="shared" si="189"/>
        <v>1072786.9400000002</v>
      </c>
      <c r="AB291" s="42">
        <f t="shared" si="190"/>
        <v>3082.72</v>
      </c>
      <c r="AC291" s="41">
        <f t="shared" si="191"/>
        <v>1069704.2200000002</v>
      </c>
      <c r="AD291" s="42">
        <f t="shared" si="192"/>
        <v>3082.72</v>
      </c>
      <c r="AE291" s="41">
        <f t="shared" si="193"/>
        <v>1066621.5000000002</v>
      </c>
      <c r="AF291" s="42">
        <f t="shared" si="194"/>
        <v>3082.72</v>
      </c>
      <c r="AG291" s="41">
        <f t="shared" si="195"/>
        <v>1063538.7800000003</v>
      </c>
      <c r="AH291" s="42">
        <f t="shared" si="196"/>
        <v>3082.72</v>
      </c>
      <c r="AI291" s="41">
        <f t="shared" si="197"/>
        <v>1060456.0600000003</v>
      </c>
      <c r="AJ291" s="42">
        <f t="shared" si="198"/>
        <v>3082.72</v>
      </c>
      <c r="AK291" s="41">
        <f t="shared" si="199"/>
        <v>1057373.3400000003</v>
      </c>
      <c r="AN291">
        <v>1</v>
      </c>
    </row>
    <row r="292" spans="1:40" ht="15">
      <c r="A292" s="139" t="s">
        <v>400</v>
      </c>
      <c r="B292" s="139"/>
      <c r="C292" s="49">
        <v>2891871</v>
      </c>
      <c r="D292" s="49">
        <v>40053.6</v>
      </c>
      <c r="E292" s="49">
        <v>2851817.4</v>
      </c>
      <c r="F292" s="50"/>
      <c r="G292" s="49">
        <v>8010.72</v>
      </c>
      <c r="H292" s="51"/>
      <c r="I292" s="52"/>
      <c r="J292" s="50"/>
      <c r="K292" s="49">
        <v>2891871</v>
      </c>
      <c r="L292" s="49">
        <v>48064.32</v>
      </c>
      <c r="M292" s="65">
        <v>2843806.68</v>
      </c>
      <c r="N292" s="42">
        <f t="shared" si="176"/>
        <v>8010.72</v>
      </c>
      <c r="O292" s="41">
        <f t="shared" si="177"/>
        <v>2835795.96</v>
      </c>
      <c r="P292" s="42">
        <f t="shared" si="178"/>
        <v>8010.72</v>
      </c>
      <c r="Q292" s="41">
        <f t="shared" si="179"/>
        <v>2827785.2399999998</v>
      </c>
      <c r="R292" s="42">
        <f t="shared" si="180"/>
        <v>8010.72</v>
      </c>
      <c r="S292" s="41">
        <f t="shared" si="181"/>
        <v>2819774.5199999996</v>
      </c>
      <c r="T292" s="42">
        <f t="shared" si="182"/>
        <v>8010.72</v>
      </c>
      <c r="U292" s="41">
        <f t="shared" si="183"/>
        <v>2811763.7999999993</v>
      </c>
      <c r="V292" s="42">
        <f t="shared" si="184"/>
        <v>8010.72</v>
      </c>
      <c r="W292" s="41">
        <f t="shared" si="185"/>
        <v>2803753.079999999</v>
      </c>
      <c r="X292" s="42">
        <f t="shared" si="186"/>
        <v>8010.72</v>
      </c>
      <c r="Y292" s="41">
        <f t="shared" si="187"/>
        <v>2795742.359999999</v>
      </c>
      <c r="Z292" s="42">
        <f t="shared" si="188"/>
        <v>8010.72</v>
      </c>
      <c r="AA292" s="41">
        <f t="shared" si="189"/>
        <v>2787731.6399999987</v>
      </c>
      <c r="AB292" s="42">
        <f t="shared" si="190"/>
        <v>8010.72</v>
      </c>
      <c r="AC292" s="41">
        <f t="shared" si="191"/>
        <v>2779720.9199999985</v>
      </c>
      <c r="AD292" s="42">
        <f t="shared" si="192"/>
        <v>8010.72</v>
      </c>
      <c r="AE292" s="41">
        <f t="shared" si="193"/>
        <v>2771710.1999999983</v>
      </c>
      <c r="AF292" s="42">
        <f t="shared" si="194"/>
        <v>8010.72</v>
      </c>
      <c r="AG292" s="41">
        <f t="shared" si="195"/>
        <v>2763699.479999998</v>
      </c>
      <c r="AH292" s="42">
        <f t="shared" si="196"/>
        <v>8010.72</v>
      </c>
      <c r="AI292" s="41">
        <f t="shared" si="197"/>
        <v>2755688.759999998</v>
      </c>
      <c r="AJ292" s="42">
        <f t="shared" si="198"/>
        <v>8010.72</v>
      </c>
      <c r="AK292" s="41">
        <f t="shared" si="199"/>
        <v>2747678.0399999977</v>
      </c>
      <c r="AN292">
        <v>1</v>
      </c>
    </row>
    <row r="293" spans="1:40" ht="15">
      <c r="A293" s="139" t="s">
        <v>401</v>
      </c>
      <c r="B293" s="139"/>
      <c r="C293" s="49">
        <v>2777636.31</v>
      </c>
      <c r="D293" s="49">
        <v>38471.4</v>
      </c>
      <c r="E293" s="49">
        <v>2739164.91</v>
      </c>
      <c r="F293" s="50"/>
      <c r="G293" s="49">
        <v>7694.28</v>
      </c>
      <c r="H293" s="51"/>
      <c r="I293" s="52"/>
      <c r="J293" s="50"/>
      <c r="K293" s="49">
        <v>2777636.31</v>
      </c>
      <c r="L293" s="49">
        <v>46165.68</v>
      </c>
      <c r="M293" s="65">
        <v>2731470.63</v>
      </c>
      <c r="N293" s="42">
        <f t="shared" si="176"/>
        <v>7694.28</v>
      </c>
      <c r="O293" s="41">
        <f t="shared" si="177"/>
        <v>2723776.35</v>
      </c>
      <c r="P293" s="42">
        <f t="shared" si="178"/>
        <v>7694.28</v>
      </c>
      <c r="Q293" s="41">
        <f t="shared" si="179"/>
        <v>2716082.0700000003</v>
      </c>
      <c r="R293" s="42">
        <f t="shared" si="180"/>
        <v>7694.28</v>
      </c>
      <c r="S293" s="41">
        <f t="shared" si="181"/>
        <v>2708387.7900000005</v>
      </c>
      <c r="T293" s="42">
        <f t="shared" si="182"/>
        <v>7694.28</v>
      </c>
      <c r="U293" s="41">
        <f t="shared" si="183"/>
        <v>2700693.5100000007</v>
      </c>
      <c r="V293" s="42">
        <f t="shared" si="184"/>
        <v>7694.28</v>
      </c>
      <c r="W293" s="41">
        <f t="shared" si="185"/>
        <v>2692999.230000001</v>
      </c>
      <c r="X293" s="42">
        <f t="shared" si="186"/>
        <v>7694.28</v>
      </c>
      <c r="Y293" s="41">
        <f t="shared" si="187"/>
        <v>2685304.950000001</v>
      </c>
      <c r="Z293" s="42">
        <f t="shared" si="188"/>
        <v>7694.28</v>
      </c>
      <c r="AA293" s="41">
        <f t="shared" si="189"/>
        <v>2677610.6700000013</v>
      </c>
      <c r="AB293" s="42">
        <f t="shared" si="190"/>
        <v>7694.28</v>
      </c>
      <c r="AC293" s="41">
        <f t="shared" si="191"/>
        <v>2669916.3900000015</v>
      </c>
      <c r="AD293" s="42">
        <f t="shared" si="192"/>
        <v>7694.28</v>
      </c>
      <c r="AE293" s="41">
        <f t="shared" si="193"/>
        <v>2662222.1100000017</v>
      </c>
      <c r="AF293" s="42">
        <f t="shared" si="194"/>
        <v>7694.28</v>
      </c>
      <c r="AG293" s="41">
        <f t="shared" si="195"/>
        <v>2654527.830000002</v>
      </c>
      <c r="AH293" s="42">
        <f t="shared" si="196"/>
        <v>7694.28</v>
      </c>
      <c r="AI293" s="41">
        <f t="shared" si="197"/>
        <v>2646833.550000002</v>
      </c>
      <c r="AJ293" s="42">
        <f t="shared" si="198"/>
        <v>7694.28</v>
      </c>
      <c r="AK293" s="41">
        <f t="shared" si="199"/>
        <v>2639139.2700000023</v>
      </c>
      <c r="AN293">
        <v>1</v>
      </c>
    </row>
    <row r="294" spans="1:40" ht="15">
      <c r="A294" s="139" t="s">
        <v>402</v>
      </c>
      <c r="B294" s="139"/>
      <c r="C294" s="49">
        <v>217622.83</v>
      </c>
      <c r="D294" s="49">
        <v>5395.62</v>
      </c>
      <c r="E294" s="49">
        <v>212227.21</v>
      </c>
      <c r="F294" s="50"/>
      <c r="G294" s="49">
        <v>1798.54</v>
      </c>
      <c r="H294" s="51"/>
      <c r="I294" s="52"/>
      <c r="J294" s="50"/>
      <c r="K294" s="49">
        <v>217622.83</v>
      </c>
      <c r="L294" s="49">
        <v>7194.16</v>
      </c>
      <c r="M294" s="65">
        <v>210428.67</v>
      </c>
      <c r="N294" s="42">
        <f t="shared" si="176"/>
        <v>1798.54</v>
      </c>
      <c r="O294" s="41">
        <f t="shared" si="177"/>
        <v>208630.13</v>
      </c>
      <c r="P294" s="42">
        <f t="shared" si="178"/>
        <v>1798.54</v>
      </c>
      <c r="Q294" s="41">
        <f t="shared" si="179"/>
        <v>206831.59</v>
      </c>
      <c r="R294" s="42">
        <f t="shared" si="180"/>
        <v>1798.54</v>
      </c>
      <c r="S294" s="41">
        <f t="shared" si="181"/>
        <v>205033.05</v>
      </c>
      <c r="T294" s="42">
        <f t="shared" si="182"/>
        <v>1798.54</v>
      </c>
      <c r="U294" s="41">
        <f t="shared" si="183"/>
        <v>203234.50999999998</v>
      </c>
      <c r="V294" s="42">
        <f t="shared" si="184"/>
        <v>1798.54</v>
      </c>
      <c r="W294" s="41">
        <f t="shared" si="185"/>
        <v>201435.96999999997</v>
      </c>
      <c r="X294" s="42">
        <f t="shared" si="186"/>
        <v>1798.54</v>
      </c>
      <c r="Y294" s="41">
        <f t="shared" si="187"/>
        <v>199637.42999999996</v>
      </c>
      <c r="Z294" s="42">
        <f t="shared" si="188"/>
        <v>1798.54</v>
      </c>
      <c r="AA294" s="41">
        <f t="shared" si="189"/>
        <v>197838.88999999996</v>
      </c>
      <c r="AB294" s="42">
        <f t="shared" si="190"/>
        <v>1798.54</v>
      </c>
      <c r="AC294" s="41">
        <f t="shared" si="191"/>
        <v>196040.34999999995</v>
      </c>
      <c r="AD294" s="42">
        <f t="shared" si="192"/>
        <v>1798.54</v>
      </c>
      <c r="AE294" s="41">
        <f t="shared" si="193"/>
        <v>194241.80999999994</v>
      </c>
      <c r="AF294" s="42">
        <f t="shared" si="194"/>
        <v>1798.54</v>
      </c>
      <c r="AG294" s="41">
        <f t="shared" si="195"/>
        <v>192443.26999999993</v>
      </c>
      <c r="AH294" s="42">
        <f t="shared" si="196"/>
        <v>1798.54</v>
      </c>
      <c r="AI294" s="41">
        <f t="shared" si="197"/>
        <v>190644.72999999992</v>
      </c>
      <c r="AJ294" s="42">
        <f t="shared" si="198"/>
        <v>1798.54</v>
      </c>
      <c r="AK294" s="41">
        <f t="shared" si="199"/>
        <v>188846.18999999992</v>
      </c>
      <c r="AN294">
        <v>1</v>
      </c>
    </row>
    <row r="295" spans="1:40" ht="15">
      <c r="A295" s="139" t="s">
        <v>403</v>
      </c>
      <c r="B295" s="139"/>
      <c r="C295" s="49">
        <v>287459.26</v>
      </c>
      <c r="D295" s="49">
        <v>3578.34</v>
      </c>
      <c r="E295" s="49">
        <v>283880.92</v>
      </c>
      <c r="F295" s="50"/>
      <c r="G295" s="49">
        <v>1192.78</v>
      </c>
      <c r="H295" s="51"/>
      <c r="I295" s="52"/>
      <c r="J295" s="50"/>
      <c r="K295" s="49">
        <v>287459.26</v>
      </c>
      <c r="L295" s="49">
        <v>4771.12</v>
      </c>
      <c r="M295" s="65">
        <v>282688.14</v>
      </c>
      <c r="N295" s="42">
        <f t="shared" si="176"/>
        <v>1192.78</v>
      </c>
      <c r="O295" s="41">
        <f t="shared" si="177"/>
        <v>281495.36</v>
      </c>
      <c r="P295" s="42">
        <f t="shared" si="178"/>
        <v>1192.78</v>
      </c>
      <c r="Q295" s="41">
        <f t="shared" si="179"/>
        <v>280302.57999999996</v>
      </c>
      <c r="R295" s="42">
        <f t="shared" si="180"/>
        <v>1192.78</v>
      </c>
      <c r="S295" s="41">
        <f t="shared" si="181"/>
        <v>279109.79999999993</v>
      </c>
      <c r="T295" s="42">
        <f t="shared" si="182"/>
        <v>1192.78</v>
      </c>
      <c r="U295" s="41">
        <f t="shared" si="183"/>
        <v>277917.0199999999</v>
      </c>
      <c r="V295" s="42">
        <f t="shared" si="184"/>
        <v>1192.78</v>
      </c>
      <c r="W295" s="41">
        <f t="shared" si="185"/>
        <v>276724.2399999999</v>
      </c>
      <c r="X295" s="42">
        <f t="shared" si="186"/>
        <v>1192.78</v>
      </c>
      <c r="Y295" s="41">
        <f t="shared" si="187"/>
        <v>275531.45999999985</v>
      </c>
      <c r="Z295" s="42">
        <f t="shared" si="188"/>
        <v>1192.78</v>
      </c>
      <c r="AA295" s="41">
        <f t="shared" si="189"/>
        <v>274338.6799999998</v>
      </c>
      <c r="AB295" s="42">
        <f t="shared" si="190"/>
        <v>1192.78</v>
      </c>
      <c r="AC295" s="41">
        <f t="shared" si="191"/>
        <v>273145.8999999998</v>
      </c>
      <c r="AD295" s="42">
        <f t="shared" si="192"/>
        <v>1192.78</v>
      </c>
      <c r="AE295" s="41">
        <f t="shared" si="193"/>
        <v>271953.11999999976</v>
      </c>
      <c r="AF295" s="42">
        <f t="shared" si="194"/>
        <v>1192.78</v>
      </c>
      <c r="AG295" s="41">
        <f t="shared" si="195"/>
        <v>270760.33999999973</v>
      </c>
      <c r="AH295" s="42">
        <f t="shared" si="196"/>
        <v>1192.78</v>
      </c>
      <c r="AI295" s="41">
        <f t="shared" si="197"/>
        <v>269567.5599999997</v>
      </c>
      <c r="AJ295" s="42">
        <f t="shared" si="198"/>
        <v>1192.78</v>
      </c>
      <c r="AK295" s="41">
        <f t="shared" si="199"/>
        <v>268374.7799999997</v>
      </c>
      <c r="AN295">
        <v>1</v>
      </c>
    </row>
    <row r="296" spans="1:40" ht="15">
      <c r="A296" s="139" t="s">
        <v>404</v>
      </c>
      <c r="B296" s="139"/>
      <c r="C296" s="49">
        <v>184409.3</v>
      </c>
      <c r="D296" s="49">
        <v>2295.54</v>
      </c>
      <c r="E296" s="49">
        <v>182113.76</v>
      </c>
      <c r="F296" s="50"/>
      <c r="G296" s="61">
        <v>765.18</v>
      </c>
      <c r="H296" s="51"/>
      <c r="I296" s="52"/>
      <c r="J296" s="50"/>
      <c r="K296" s="49">
        <v>184409.3</v>
      </c>
      <c r="L296" s="49">
        <v>3060.72</v>
      </c>
      <c r="M296" s="65">
        <v>181348.58</v>
      </c>
      <c r="N296" s="42">
        <f t="shared" si="176"/>
        <v>765.18</v>
      </c>
      <c r="O296" s="41">
        <f t="shared" si="177"/>
        <v>180583.4</v>
      </c>
      <c r="P296" s="42">
        <f t="shared" si="178"/>
        <v>765.18</v>
      </c>
      <c r="Q296" s="41">
        <f t="shared" si="179"/>
        <v>179818.22</v>
      </c>
      <c r="R296" s="42">
        <f t="shared" si="180"/>
        <v>765.18</v>
      </c>
      <c r="S296" s="41">
        <f t="shared" si="181"/>
        <v>179053.04</v>
      </c>
      <c r="T296" s="42">
        <f t="shared" si="182"/>
        <v>765.18</v>
      </c>
      <c r="U296" s="41">
        <f t="shared" si="183"/>
        <v>178287.86000000002</v>
      </c>
      <c r="V296" s="42">
        <f t="shared" si="184"/>
        <v>765.18</v>
      </c>
      <c r="W296" s="41">
        <f t="shared" si="185"/>
        <v>177522.68000000002</v>
      </c>
      <c r="X296" s="42">
        <f t="shared" si="186"/>
        <v>765.18</v>
      </c>
      <c r="Y296" s="41">
        <f t="shared" si="187"/>
        <v>176757.50000000003</v>
      </c>
      <c r="Z296" s="42">
        <f t="shared" si="188"/>
        <v>765.18</v>
      </c>
      <c r="AA296" s="41">
        <f t="shared" si="189"/>
        <v>175992.32000000004</v>
      </c>
      <c r="AB296" s="42">
        <f t="shared" si="190"/>
        <v>765.18</v>
      </c>
      <c r="AC296" s="41">
        <f t="shared" si="191"/>
        <v>175227.14000000004</v>
      </c>
      <c r="AD296" s="42">
        <f t="shared" si="192"/>
        <v>765.18</v>
      </c>
      <c r="AE296" s="41">
        <f t="shared" si="193"/>
        <v>174461.96000000005</v>
      </c>
      <c r="AF296" s="42">
        <f t="shared" si="194"/>
        <v>765.18</v>
      </c>
      <c r="AG296" s="41">
        <f t="shared" si="195"/>
        <v>173696.78000000006</v>
      </c>
      <c r="AH296" s="42">
        <f t="shared" si="196"/>
        <v>765.18</v>
      </c>
      <c r="AI296" s="41">
        <f t="shared" si="197"/>
        <v>172931.60000000006</v>
      </c>
      <c r="AJ296" s="42">
        <f t="shared" si="198"/>
        <v>765.18</v>
      </c>
      <c r="AK296" s="41">
        <f t="shared" si="199"/>
        <v>172166.42000000007</v>
      </c>
      <c r="AN296">
        <v>1</v>
      </c>
    </row>
    <row r="297" spans="1:40" ht="15">
      <c r="A297" s="139" t="s">
        <v>405</v>
      </c>
      <c r="B297" s="139"/>
      <c r="C297" s="49">
        <v>180002.54</v>
      </c>
      <c r="D297" s="49">
        <v>2983.47</v>
      </c>
      <c r="E297" s="49">
        <v>177019.07</v>
      </c>
      <c r="F297" s="50"/>
      <c r="G297" s="61">
        <v>994.49</v>
      </c>
      <c r="H297" s="51"/>
      <c r="I297" s="52"/>
      <c r="J297" s="50"/>
      <c r="K297" s="49">
        <v>180002.54</v>
      </c>
      <c r="L297" s="49">
        <v>3977.96</v>
      </c>
      <c r="M297" s="65">
        <v>176024.58</v>
      </c>
      <c r="N297" s="42">
        <f t="shared" si="176"/>
        <v>994.49</v>
      </c>
      <c r="O297" s="41">
        <f t="shared" si="177"/>
        <v>175030.09</v>
      </c>
      <c r="P297" s="42">
        <f t="shared" si="178"/>
        <v>994.49</v>
      </c>
      <c r="Q297" s="41">
        <f t="shared" si="179"/>
        <v>174035.6</v>
      </c>
      <c r="R297" s="42">
        <f t="shared" si="180"/>
        <v>994.49</v>
      </c>
      <c r="S297" s="41">
        <f t="shared" si="181"/>
        <v>173041.11000000002</v>
      </c>
      <c r="T297" s="42">
        <f t="shared" si="182"/>
        <v>994.49</v>
      </c>
      <c r="U297" s="41">
        <f t="shared" si="183"/>
        <v>172046.62000000002</v>
      </c>
      <c r="V297" s="42">
        <f t="shared" si="184"/>
        <v>994.49</v>
      </c>
      <c r="W297" s="41">
        <f t="shared" si="185"/>
        <v>171052.13000000003</v>
      </c>
      <c r="X297" s="42">
        <f t="shared" si="186"/>
        <v>994.49</v>
      </c>
      <c r="Y297" s="41">
        <f t="shared" si="187"/>
        <v>170057.64000000004</v>
      </c>
      <c r="Z297" s="42">
        <f t="shared" si="188"/>
        <v>994.49</v>
      </c>
      <c r="AA297" s="41">
        <f t="shared" si="189"/>
        <v>169063.15000000005</v>
      </c>
      <c r="AB297" s="42">
        <f t="shared" si="190"/>
        <v>994.49</v>
      </c>
      <c r="AC297" s="41">
        <f t="shared" si="191"/>
        <v>168068.66000000006</v>
      </c>
      <c r="AD297" s="42">
        <f t="shared" si="192"/>
        <v>994.49</v>
      </c>
      <c r="AE297" s="41">
        <f t="shared" si="193"/>
        <v>167074.17000000007</v>
      </c>
      <c r="AF297" s="42">
        <f t="shared" si="194"/>
        <v>994.49</v>
      </c>
      <c r="AG297" s="41">
        <f t="shared" si="195"/>
        <v>166079.68000000008</v>
      </c>
      <c r="AH297" s="42">
        <f t="shared" si="196"/>
        <v>994.49</v>
      </c>
      <c r="AI297" s="41">
        <f t="shared" si="197"/>
        <v>165085.1900000001</v>
      </c>
      <c r="AJ297" s="42">
        <f t="shared" si="198"/>
        <v>994.49</v>
      </c>
      <c r="AK297" s="41">
        <f t="shared" si="199"/>
        <v>164090.7000000001</v>
      </c>
      <c r="AN297">
        <v>1</v>
      </c>
    </row>
    <row r="298" spans="1:40" ht="15">
      <c r="A298" s="139" t="s">
        <v>406</v>
      </c>
      <c r="B298" s="139"/>
      <c r="C298" s="49">
        <v>235283.82</v>
      </c>
      <c r="D298" s="49">
        <v>2941.05</v>
      </c>
      <c r="E298" s="49">
        <v>232342.77</v>
      </c>
      <c r="F298" s="50"/>
      <c r="G298" s="61">
        <v>980.35</v>
      </c>
      <c r="H298" s="51"/>
      <c r="I298" s="52"/>
      <c r="J298" s="50"/>
      <c r="K298" s="49">
        <v>235283.82</v>
      </c>
      <c r="L298" s="49">
        <v>3921.4</v>
      </c>
      <c r="M298" s="65">
        <v>231362.42</v>
      </c>
      <c r="N298" s="42">
        <f t="shared" si="176"/>
        <v>980.35</v>
      </c>
      <c r="O298" s="41">
        <f t="shared" si="177"/>
        <v>230382.07</v>
      </c>
      <c r="P298" s="42">
        <f t="shared" si="178"/>
        <v>980.35</v>
      </c>
      <c r="Q298" s="41">
        <f t="shared" si="179"/>
        <v>229401.72</v>
      </c>
      <c r="R298" s="42">
        <f t="shared" si="180"/>
        <v>980.35</v>
      </c>
      <c r="S298" s="41">
        <f t="shared" si="181"/>
        <v>228421.37</v>
      </c>
      <c r="T298" s="42">
        <f t="shared" si="182"/>
        <v>980.35</v>
      </c>
      <c r="U298" s="41">
        <f t="shared" si="183"/>
        <v>227441.02</v>
      </c>
      <c r="V298" s="42">
        <f t="shared" si="184"/>
        <v>980.35</v>
      </c>
      <c r="W298" s="41">
        <f t="shared" si="185"/>
        <v>226460.66999999998</v>
      </c>
      <c r="X298" s="42">
        <f t="shared" si="186"/>
        <v>980.35</v>
      </c>
      <c r="Y298" s="41">
        <f t="shared" si="187"/>
        <v>225480.31999999998</v>
      </c>
      <c r="Z298" s="42">
        <f t="shared" si="188"/>
        <v>980.35</v>
      </c>
      <c r="AA298" s="41">
        <f t="shared" si="189"/>
        <v>224499.96999999997</v>
      </c>
      <c r="AB298" s="42">
        <f t="shared" si="190"/>
        <v>980.35</v>
      </c>
      <c r="AC298" s="41">
        <f t="shared" si="191"/>
        <v>223519.61999999997</v>
      </c>
      <c r="AD298" s="42">
        <f t="shared" si="192"/>
        <v>980.35</v>
      </c>
      <c r="AE298" s="41">
        <f t="shared" si="193"/>
        <v>222539.26999999996</v>
      </c>
      <c r="AF298" s="42">
        <f t="shared" si="194"/>
        <v>980.35</v>
      </c>
      <c r="AG298" s="41">
        <f t="shared" si="195"/>
        <v>221558.91999999995</v>
      </c>
      <c r="AH298" s="42">
        <f t="shared" si="196"/>
        <v>980.35</v>
      </c>
      <c r="AI298" s="41">
        <f t="shared" si="197"/>
        <v>220578.56999999995</v>
      </c>
      <c r="AJ298" s="42">
        <f t="shared" si="198"/>
        <v>980.35</v>
      </c>
      <c r="AK298" s="41">
        <f t="shared" si="199"/>
        <v>219598.21999999994</v>
      </c>
      <c r="AN298">
        <v>1</v>
      </c>
    </row>
    <row r="299" spans="1:40" ht="25.5" customHeight="1">
      <c r="A299" s="139" t="s">
        <v>407</v>
      </c>
      <c r="B299" s="139"/>
      <c r="C299" s="49">
        <v>339472.29</v>
      </c>
      <c r="D299" s="49">
        <v>2828.94</v>
      </c>
      <c r="E299" s="49">
        <v>336643.35</v>
      </c>
      <c r="F299" s="50"/>
      <c r="G299" s="61">
        <v>942.98</v>
      </c>
      <c r="H299" s="51"/>
      <c r="I299" s="52"/>
      <c r="J299" s="50"/>
      <c r="K299" s="49">
        <v>339472.29</v>
      </c>
      <c r="L299" s="49">
        <v>3771.92</v>
      </c>
      <c r="M299" s="65">
        <v>335700.37</v>
      </c>
      <c r="N299" s="42">
        <f t="shared" si="176"/>
        <v>942.98</v>
      </c>
      <c r="O299" s="41">
        <f t="shared" si="177"/>
        <v>334757.39</v>
      </c>
      <c r="P299" s="42">
        <f t="shared" si="178"/>
        <v>942.98</v>
      </c>
      <c r="Q299" s="41">
        <f t="shared" si="179"/>
        <v>333814.41000000003</v>
      </c>
      <c r="R299" s="42">
        <f t="shared" si="180"/>
        <v>942.98</v>
      </c>
      <c r="S299" s="41">
        <f t="shared" si="181"/>
        <v>332871.43000000005</v>
      </c>
      <c r="T299" s="42">
        <f t="shared" si="182"/>
        <v>942.98</v>
      </c>
      <c r="U299" s="41">
        <f t="shared" si="183"/>
        <v>331928.45000000007</v>
      </c>
      <c r="V299" s="42">
        <f t="shared" si="184"/>
        <v>942.98</v>
      </c>
      <c r="W299" s="41">
        <f t="shared" si="185"/>
        <v>330985.4700000001</v>
      </c>
      <c r="X299" s="42">
        <f t="shared" si="186"/>
        <v>942.98</v>
      </c>
      <c r="Y299" s="41">
        <f t="shared" si="187"/>
        <v>330042.4900000001</v>
      </c>
      <c r="Z299" s="42">
        <f t="shared" si="188"/>
        <v>942.98</v>
      </c>
      <c r="AA299" s="41">
        <f t="shared" si="189"/>
        <v>329099.5100000001</v>
      </c>
      <c r="AB299" s="42">
        <f t="shared" si="190"/>
        <v>942.98</v>
      </c>
      <c r="AC299" s="41">
        <f t="shared" si="191"/>
        <v>328156.53000000014</v>
      </c>
      <c r="AD299" s="42">
        <f t="shared" si="192"/>
        <v>942.98</v>
      </c>
      <c r="AE299" s="41">
        <f t="shared" si="193"/>
        <v>327213.55000000016</v>
      </c>
      <c r="AF299" s="42">
        <f t="shared" si="194"/>
        <v>942.98</v>
      </c>
      <c r="AG299" s="41">
        <f t="shared" si="195"/>
        <v>326270.5700000002</v>
      </c>
      <c r="AH299" s="42">
        <f t="shared" si="196"/>
        <v>942.98</v>
      </c>
      <c r="AI299" s="41">
        <f t="shared" si="197"/>
        <v>325327.5900000002</v>
      </c>
      <c r="AJ299" s="42">
        <f t="shared" si="198"/>
        <v>942.98</v>
      </c>
      <c r="AK299" s="41">
        <f t="shared" si="199"/>
        <v>324384.6100000002</v>
      </c>
      <c r="AN299">
        <v>1</v>
      </c>
    </row>
    <row r="300" spans="1:40" ht="15">
      <c r="A300" s="139" t="s">
        <v>145</v>
      </c>
      <c r="B300" s="139"/>
      <c r="C300" s="49">
        <v>1771660.79</v>
      </c>
      <c r="D300" s="49">
        <v>367564.5</v>
      </c>
      <c r="E300" s="49">
        <v>1404096.29</v>
      </c>
      <c r="F300" s="50"/>
      <c r="G300" s="49">
        <v>7351.29</v>
      </c>
      <c r="H300" s="51"/>
      <c r="I300" s="52"/>
      <c r="J300" s="50"/>
      <c r="K300" s="49">
        <v>1771660.79</v>
      </c>
      <c r="L300" s="49">
        <v>374915.79</v>
      </c>
      <c r="M300" s="65">
        <v>1396745</v>
      </c>
      <c r="N300" s="42">
        <f t="shared" si="176"/>
        <v>7351.29</v>
      </c>
      <c r="O300" s="41">
        <f t="shared" si="177"/>
        <v>1389393.71</v>
      </c>
      <c r="P300" s="42">
        <f t="shared" si="178"/>
        <v>7351.29</v>
      </c>
      <c r="Q300" s="41">
        <f t="shared" si="179"/>
        <v>1382042.42</v>
      </c>
      <c r="R300" s="42">
        <f t="shared" si="180"/>
        <v>7351.29</v>
      </c>
      <c r="S300" s="41">
        <f t="shared" si="181"/>
        <v>1374691.13</v>
      </c>
      <c r="T300" s="42">
        <f t="shared" si="182"/>
        <v>7351.29</v>
      </c>
      <c r="U300" s="41">
        <f t="shared" si="183"/>
        <v>1367339.8399999999</v>
      </c>
      <c r="V300" s="42">
        <f t="shared" si="184"/>
        <v>7351.29</v>
      </c>
      <c r="W300" s="41">
        <f t="shared" si="185"/>
        <v>1359988.5499999998</v>
      </c>
      <c r="X300" s="42">
        <f t="shared" si="186"/>
        <v>7351.29</v>
      </c>
      <c r="Y300" s="41">
        <f t="shared" si="187"/>
        <v>1352637.2599999998</v>
      </c>
      <c r="Z300" s="42">
        <f t="shared" si="188"/>
        <v>7351.29</v>
      </c>
      <c r="AA300" s="41">
        <f t="shared" si="189"/>
        <v>1345285.9699999997</v>
      </c>
      <c r="AB300" s="42">
        <f t="shared" si="190"/>
        <v>7351.29</v>
      </c>
      <c r="AC300" s="41">
        <f t="shared" si="191"/>
        <v>1337934.6799999997</v>
      </c>
      <c r="AD300" s="42">
        <f t="shared" si="192"/>
        <v>7351.29</v>
      </c>
      <c r="AE300" s="41">
        <f t="shared" si="193"/>
        <v>1330583.3899999997</v>
      </c>
      <c r="AF300" s="42">
        <f t="shared" si="194"/>
        <v>7351.29</v>
      </c>
      <c r="AG300" s="41">
        <f t="shared" si="195"/>
        <v>1323232.0999999996</v>
      </c>
      <c r="AH300" s="42">
        <f t="shared" si="196"/>
        <v>7351.29</v>
      </c>
      <c r="AI300" s="41">
        <f t="shared" si="197"/>
        <v>1315880.8099999996</v>
      </c>
      <c r="AJ300" s="42">
        <f t="shared" si="198"/>
        <v>7351.29</v>
      </c>
      <c r="AK300" s="41">
        <f t="shared" si="199"/>
        <v>1308529.5199999996</v>
      </c>
      <c r="AN300">
        <v>1</v>
      </c>
    </row>
    <row r="301" spans="1:40" ht="15">
      <c r="A301" s="139" t="s">
        <v>53</v>
      </c>
      <c r="B301" s="139"/>
      <c r="C301" s="49">
        <v>5935307.17</v>
      </c>
      <c r="D301" s="49">
        <v>1639587.5</v>
      </c>
      <c r="E301" s="49">
        <v>4295719.67</v>
      </c>
      <c r="F301" s="50"/>
      <c r="G301" s="49">
        <v>32791.75</v>
      </c>
      <c r="H301" s="51"/>
      <c r="I301" s="52"/>
      <c r="J301" s="50"/>
      <c r="K301" s="49">
        <v>5935307.17</v>
      </c>
      <c r="L301" s="49">
        <v>1672379.25</v>
      </c>
      <c r="M301" s="65">
        <v>4262927.92</v>
      </c>
      <c r="N301" s="42">
        <f t="shared" si="176"/>
        <v>32791.75</v>
      </c>
      <c r="O301" s="41">
        <f t="shared" si="177"/>
        <v>4230136.17</v>
      </c>
      <c r="P301" s="42">
        <f t="shared" si="178"/>
        <v>32791.75</v>
      </c>
      <c r="Q301" s="41">
        <f t="shared" si="179"/>
        <v>4197344.42</v>
      </c>
      <c r="R301" s="42">
        <f t="shared" si="180"/>
        <v>32791.75</v>
      </c>
      <c r="S301" s="41">
        <f t="shared" si="181"/>
        <v>4164552.67</v>
      </c>
      <c r="T301" s="42">
        <f t="shared" si="182"/>
        <v>32791.75</v>
      </c>
      <c r="U301" s="41">
        <f t="shared" si="183"/>
        <v>4131760.92</v>
      </c>
      <c r="V301" s="42">
        <f t="shared" si="184"/>
        <v>32791.75</v>
      </c>
      <c r="W301" s="41">
        <f t="shared" si="185"/>
        <v>4098969.17</v>
      </c>
      <c r="X301" s="42">
        <f t="shared" si="186"/>
        <v>32791.75</v>
      </c>
      <c r="Y301" s="41">
        <f t="shared" si="187"/>
        <v>4066177.42</v>
      </c>
      <c r="Z301" s="42">
        <f t="shared" si="188"/>
        <v>32791.75</v>
      </c>
      <c r="AA301" s="41">
        <f t="shared" si="189"/>
        <v>4033385.67</v>
      </c>
      <c r="AB301" s="42">
        <f t="shared" si="190"/>
        <v>32791.75</v>
      </c>
      <c r="AC301" s="41">
        <f t="shared" si="191"/>
        <v>4000593.92</v>
      </c>
      <c r="AD301" s="42">
        <f t="shared" si="192"/>
        <v>32791.75</v>
      </c>
      <c r="AE301" s="41">
        <f t="shared" si="193"/>
        <v>3967802.17</v>
      </c>
      <c r="AF301" s="42">
        <f t="shared" si="194"/>
        <v>32791.75</v>
      </c>
      <c r="AG301" s="41">
        <f t="shared" si="195"/>
        <v>3935010.42</v>
      </c>
      <c r="AH301" s="42">
        <f t="shared" si="196"/>
        <v>32791.75</v>
      </c>
      <c r="AI301" s="41">
        <f t="shared" si="197"/>
        <v>3902218.67</v>
      </c>
      <c r="AJ301" s="42">
        <f t="shared" si="198"/>
        <v>32791.75</v>
      </c>
      <c r="AK301" s="41">
        <f t="shared" si="199"/>
        <v>3869426.92</v>
      </c>
      <c r="AN301">
        <v>1</v>
      </c>
    </row>
    <row r="302" spans="1:40" ht="33.75" customHeight="1">
      <c r="A302" s="139" t="s">
        <v>140</v>
      </c>
      <c r="B302" s="139"/>
      <c r="C302" s="49">
        <v>3757573.75</v>
      </c>
      <c r="D302" s="49">
        <v>520439.5</v>
      </c>
      <c r="E302" s="49">
        <v>3237134.25</v>
      </c>
      <c r="F302" s="50"/>
      <c r="G302" s="49">
        <v>10408.79</v>
      </c>
      <c r="H302" s="51"/>
      <c r="I302" s="52"/>
      <c r="J302" s="50"/>
      <c r="K302" s="49">
        <v>3757573.75</v>
      </c>
      <c r="L302" s="49">
        <v>530848.29</v>
      </c>
      <c r="M302" s="65">
        <v>3226725.46</v>
      </c>
      <c r="N302" s="42">
        <f t="shared" si="176"/>
        <v>10408.79</v>
      </c>
      <c r="O302" s="41">
        <f t="shared" si="177"/>
        <v>3216316.67</v>
      </c>
      <c r="P302" s="42">
        <f t="shared" si="178"/>
        <v>10408.79</v>
      </c>
      <c r="Q302" s="41">
        <f t="shared" si="179"/>
        <v>3205907.88</v>
      </c>
      <c r="R302" s="42">
        <f t="shared" si="180"/>
        <v>10408.79</v>
      </c>
      <c r="S302" s="41">
        <f t="shared" si="181"/>
        <v>3195499.09</v>
      </c>
      <c r="T302" s="42">
        <f t="shared" si="182"/>
        <v>10408.79</v>
      </c>
      <c r="U302" s="41">
        <f t="shared" si="183"/>
        <v>3185090.3</v>
      </c>
      <c r="V302" s="42">
        <f t="shared" si="184"/>
        <v>10408.79</v>
      </c>
      <c r="W302" s="41">
        <f t="shared" si="185"/>
        <v>3174681.51</v>
      </c>
      <c r="X302" s="42">
        <f t="shared" si="186"/>
        <v>10408.79</v>
      </c>
      <c r="Y302" s="41">
        <f t="shared" si="187"/>
        <v>3164272.7199999997</v>
      </c>
      <c r="Z302" s="42">
        <f t="shared" si="188"/>
        <v>10408.79</v>
      </c>
      <c r="AA302" s="41">
        <f t="shared" si="189"/>
        <v>3153863.9299999997</v>
      </c>
      <c r="AB302" s="42">
        <f t="shared" si="190"/>
        <v>10408.79</v>
      </c>
      <c r="AC302" s="41">
        <f t="shared" si="191"/>
        <v>3143455.1399999997</v>
      </c>
      <c r="AD302" s="42">
        <f t="shared" si="192"/>
        <v>10408.79</v>
      </c>
      <c r="AE302" s="41">
        <f t="shared" si="193"/>
        <v>3133046.3499999996</v>
      </c>
      <c r="AF302" s="42">
        <f t="shared" si="194"/>
        <v>10408.79</v>
      </c>
      <c r="AG302" s="41">
        <f t="shared" si="195"/>
        <v>3122637.5599999996</v>
      </c>
      <c r="AH302" s="42">
        <f t="shared" si="196"/>
        <v>10408.79</v>
      </c>
      <c r="AI302" s="41">
        <f t="shared" si="197"/>
        <v>3112228.7699999996</v>
      </c>
      <c r="AJ302" s="42">
        <f t="shared" si="198"/>
        <v>10408.79</v>
      </c>
      <c r="AK302" s="41">
        <f t="shared" si="199"/>
        <v>3101819.9799999995</v>
      </c>
      <c r="AN302">
        <v>1</v>
      </c>
    </row>
    <row r="303" spans="1:40" ht="23.25" customHeight="1">
      <c r="A303" s="139" t="s">
        <v>136</v>
      </c>
      <c r="B303" s="139"/>
      <c r="C303" s="49">
        <v>173424.45</v>
      </c>
      <c r="D303" s="49">
        <v>47907.5</v>
      </c>
      <c r="E303" s="49">
        <v>125516.95</v>
      </c>
      <c r="F303" s="50"/>
      <c r="G303" s="61">
        <v>958.15</v>
      </c>
      <c r="H303" s="51"/>
      <c r="I303" s="52"/>
      <c r="J303" s="50"/>
      <c r="K303" s="49">
        <v>173424.45</v>
      </c>
      <c r="L303" s="49">
        <v>48865.65</v>
      </c>
      <c r="M303" s="65">
        <v>124558.8</v>
      </c>
      <c r="N303" s="42">
        <f t="shared" si="176"/>
        <v>958.15</v>
      </c>
      <c r="O303" s="41">
        <f t="shared" si="177"/>
        <v>123600.65000000001</v>
      </c>
      <c r="P303" s="42">
        <f t="shared" si="178"/>
        <v>958.15</v>
      </c>
      <c r="Q303" s="41">
        <f t="shared" si="179"/>
        <v>122642.50000000001</v>
      </c>
      <c r="R303" s="42">
        <f t="shared" si="180"/>
        <v>958.15</v>
      </c>
      <c r="S303" s="41">
        <f t="shared" si="181"/>
        <v>121684.35000000002</v>
      </c>
      <c r="T303" s="42">
        <f t="shared" si="182"/>
        <v>958.15</v>
      </c>
      <c r="U303" s="41">
        <f t="shared" si="183"/>
        <v>120726.20000000003</v>
      </c>
      <c r="V303" s="42">
        <f t="shared" si="184"/>
        <v>958.15</v>
      </c>
      <c r="W303" s="41">
        <f t="shared" si="185"/>
        <v>119768.05000000003</v>
      </c>
      <c r="X303" s="42">
        <f t="shared" si="186"/>
        <v>958.15</v>
      </c>
      <c r="Y303" s="41">
        <f t="shared" si="187"/>
        <v>118809.90000000004</v>
      </c>
      <c r="Z303" s="42">
        <f t="shared" si="188"/>
        <v>958.15</v>
      </c>
      <c r="AA303" s="41">
        <f t="shared" si="189"/>
        <v>117851.75000000004</v>
      </c>
      <c r="AB303" s="42">
        <f t="shared" si="190"/>
        <v>958.15</v>
      </c>
      <c r="AC303" s="41">
        <f t="shared" si="191"/>
        <v>116893.60000000005</v>
      </c>
      <c r="AD303" s="42">
        <f t="shared" si="192"/>
        <v>958.15</v>
      </c>
      <c r="AE303" s="41">
        <f t="shared" si="193"/>
        <v>115935.45000000006</v>
      </c>
      <c r="AF303" s="42">
        <f t="shared" si="194"/>
        <v>958.15</v>
      </c>
      <c r="AG303" s="41">
        <f t="shared" si="195"/>
        <v>114977.30000000006</v>
      </c>
      <c r="AH303" s="42">
        <f t="shared" si="196"/>
        <v>958.15</v>
      </c>
      <c r="AI303" s="41">
        <f t="shared" si="197"/>
        <v>114019.15000000007</v>
      </c>
      <c r="AJ303" s="42">
        <f t="shared" si="198"/>
        <v>958.15</v>
      </c>
      <c r="AK303" s="41">
        <f t="shared" si="199"/>
        <v>113061.00000000007</v>
      </c>
      <c r="AN303">
        <v>1</v>
      </c>
    </row>
    <row r="304" spans="1:40" ht="27" customHeight="1">
      <c r="A304" s="145" t="s">
        <v>142</v>
      </c>
      <c r="B304" s="145"/>
      <c r="C304" s="49">
        <v>22645137.66</v>
      </c>
      <c r="D304" s="49">
        <v>3136445.5</v>
      </c>
      <c r="E304" s="49">
        <v>19508692.16</v>
      </c>
      <c r="F304" s="50"/>
      <c r="G304" s="49">
        <v>62728.91</v>
      </c>
      <c r="H304" s="51"/>
      <c r="I304" s="52"/>
      <c r="J304" s="50"/>
      <c r="K304" s="49">
        <v>22645137.66</v>
      </c>
      <c r="L304" s="49">
        <v>3199174.41</v>
      </c>
      <c r="M304" s="93">
        <v>19445963.25</v>
      </c>
      <c r="N304" s="42">
        <f t="shared" si="176"/>
        <v>62728.91</v>
      </c>
      <c r="O304" s="41">
        <f t="shared" si="177"/>
        <v>19383234.34</v>
      </c>
      <c r="P304" s="42">
        <f t="shared" si="178"/>
        <v>62728.91</v>
      </c>
      <c r="Q304" s="41">
        <f t="shared" si="179"/>
        <v>19320505.43</v>
      </c>
      <c r="R304" s="42">
        <f t="shared" si="180"/>
        <v>62728.91</v>
      </c>
      <c r="S304" s="41">
        <f t="shared" si="181"/>
        <v>19257776.52</v>
      </c>
      <c r="T304" s="42">
        <f t="shared" si="182"/>
        <v>62728.91</v>
      </c>
      <c r="U304" s="41">
        <f t="shared" si="183"/>
        <v>19195047.61</v>
      </c>
      <c r="V304" s="42">
        <f t="shared" si="184"/>
        <v>62728.91</v>
      </c>
      <c r="W304" s="41">
        <f t="shared" si="185"/>
        <v>19132318.7</v>
      </c>
      <c r="X304" s="42">
        <f t="shared" si="186"/>
        <v>62728.91</v>
      </c>
      <c r="Y304" s="41">
        <f t="shared" si="187"/>
        <v>19069589.79</v>
      </c>
      <c r="Z304" s="42">
        <f t="shared" si="188"/>
        <v>62728.91</v>
      </c>
      <c r="AA304" s="41">
        <f t="shared" si="189"/>
        <v>19006860.88</v>
      </c>
      <c r="AB304" s="42">
        <f t="shared" si="190"/>
        <v>62728.91</v>
      </c>
      <c r="AC304" s="41">
        <f t="shared" si="191"/>
        <v>18944131.97</v>
      </c>
      <c r="AD304" s="42">
        <f t="shared" si="192"/>
        <v>62728.91</v>
      </c>
      <c r="AE304" s="41">
        <f t="shared" si="193"/>
        <v>18881403.06</v>
      </c>
      <c r="AF304" s="42">
        <f t="shared" si="194"/>
        <v>62728.91</v>
      </c>
      <c r="AG304" s="41">
        <f t="shared" si="195"/>
        <v>18818674.15</v>
      </c>
      <c r="AH304" s="42">
        <f t="shared" si="196"/>
        <v>62728.91</v>
      </c>
      <c r="AI304" s="41">
        <f t="shared" si="197"/>
        <v>18755945.24</v>
      </c>
      <c r="AJ304" s="42">
        <f t="shared" si="198"/>
        <v>62728.91</v>
      </c>
      <c r="AK304" s="41">
        <f t="shared" si="199"/>
        <v>18693216.33</v>
      </c>
      <c r="AN304">
        <v>1</v>
      </c>
    </row>
    <row r="305" spans="1:40" ht="27.75" customHeight="1">
      <c r="A305" s="145" t="s">
        <v>49</v>
      </c>
      <c r="B305" s="145"/>
      <c r="C305" s="49">
        <v>6398545.19</v>
      </c>
      <c r="D305" s="49">
        <v>1062881.5</v>
      </c>
      <c r="E305" s="49">
        <v>5335663.69</v>
      </c>
      <c r="F305" s="50"/>
      <c r="G305" s="49">
        <v>21257.63</v>
      </c>
      <c r="H305" s="51"/>
      <c r="I305" s="52"/>
      <c r="J305" s="50"/>
      <c r="K305" s="49">
        <v>6398545.19</v>
      </c>
      <c r="L305" s="49">
        <v>1084139.13</v>
      </c>
      <c r="M305" s="93">
        <v>5314406.06</v>
      </c>
      <c r="N305" s="42">
        <f t="shared" si="176"/>
        <v>21257.63</v>
      </c>
      <c r="O305" s="41">
        <f t="shared" si="177"/>
        <v>5293148.43</v>
      </c>
      <c r="P305" s="42">
        <f t="shared" si="178"/>
        <v>21257.63</v>
      </c>
      <c r="Q305" s="41">
        <f t="shared" si="179"/>
        <v>5271890.8</v>
      </c>
      <c r="R305" s="42">
        <f t="shared" si="180"/>
        <v>21257.63</v>
      </c>
      <c r="S305" s="41">
        <f t="shared" si="181"/>
        <v>5250633.17</v>
      </c>
      <c r="T305" s="42">
        <f t="shared" si="182"/>
        <v>21257.63</v>
      </c>
      <c r="U305" s="41">
        <f t="shared" si="183"/>
        <v>5229375.54</v>
      </c>
      <c r="V305" s="42">
        <f t="shared" si="184"/>
        <v>21257.63</v>
      </c>
      <c r="W305" s="41">
        <f t="shared" si="185"/>
        <v>5208117.91</v>
      </c>
      <c r="X305" s="42">
        <f t="shared" si="186"/>
        <v>21257.63</v>
      </c>
      <c r="Y305" s="41">
        <f t="shared" si="187"/>
        <v>5186860.28</v>
      </c>
      <c r="Z305" s="42">
        <f t="shared" si="188"/>
        <v>21257.63</v>
      </c>
      <c r="AA305" s="41">
        <f t="shared" si="189"/>
        <v>5165602.65</v>
      </c>
      <c r="AB305" s="42">
        <f t="shared" si="190"/>
        <v>21257.63</v>
      </c>
      <c r="AC305" s="41">
        <f t="shared" si="191"/>
        <v>5144345.0200000005</v>
      </c>
      <c r="AD305" s="42">
        <f t="shared" si="192"/>
        <v>21257.63</v>
      </c>
      <c r="AE305" s="41">
        <f t="shared" si="193"/>
        <v>5123087.390000001</v>
      </c>
      <c r="AF305" s="42">
        <f t="shared" si="194"/>
        <v>21257.63</v>
      </c>
      <c r="AG305" s="41">
        <f t="shared" si="195"/>
        <v>5101829.760000001</v>
      </c>
      <c r="AH305" s="42">
        <f t="shared" si="196"/>
        <v>21257.63</v>
      </c>
      <c r="AI305" s="41">
        <f t="shared" si="197"/>
        <v>5080572.130000001</v>
      </c>
      <c r="AJ305" s="42">
        <f t="shared" si="198"/>
        <v>21257.63</v>
      </c>
      <c r="AK305" s="41">
        <f t="shared" si="199"/>
        <v>5059314.500000001</v>
      </c>
      <c r="AN305">
        <v>1</v>
      </c>
    </row>
    <row r="306" spans="1:40" ht="24" customHeight="1">
      <c r="A306" s="145" t="s">
        <v>73</v>
      </c>
      <c r="B306" s="145"/>
      <c r="C306" s="49">
        <v>85150853.64</v>
      </c>
      <c r="D306" s="49">
        <v>11793747</v>
      </c>
      <c r="E306" s="49">
        <v>73357106.64</v>
      </c>
      <c r="F306" s="50"/>
      <c r="G306" s="49">
        <v>235874.94</v>
      </c>
      <c r="H306" s="51"/>
      <c r="I306" s="52"/>
      <c r="J306" s="50"/>
      <c r="K306" s="49">
        <v>85150853.64</v>
      </c>
      <c r="L306" s="49">
        <v>12029621.94</v>
      </c>
      <c r="M306" s="93">
        <v>73121231.7</v>
      </c>
      <c r="N306" s="42">
        <f t="shared" si="176"/>
        <v>235874.94</v>
      </c>
      <c r="O306" s="41">
        <f t="shared" si="177"/>
        <v>72885356.76</v>
      </c>
      <c r="P306" s="42">
        <f t="shared" si="178"/>
        <v>235874.94</v>
      </c>
      <c r="Q306" s="41">
        <f t="shared" si="179"/>
        <v>72649481.82000001</v>
      </c>
      <c r="R306" s="42">
        <f t="shared" si="180"/>
        <v>235874.94</v>
      </c>
      <c r="S306" s="41">
        <f t="shared" si="181"/>
        <v>72413606.88000001</v>
      </c>
      <c r="T306" s="42">
        <f t="shared" si="182"/>
        <v>235874.94</v>
      </c>
      <c r="U306" s="41">
        <f t="shared" si="183"/>
        <v>72177731.94000001</v>
      </c>
      <c r="V306" s="42">
        <f t="shared" si="184"/>
        <v>235874.94</v>
      </c>
      <c r="W306" s="41">
        <f t="shared" si="185"/>
        <v>71941857.00000001</v>
      </c>
      <c r="X306" s="42">
        <f t="shared" si="186"/>
        <v>235874.94</v>
      </c>
      <c r="Y306" s="41">
        <f t="shared" si="187"/>
        <v>71705982.06000002</v>
      </c>
      <c r="Z306" s="42">
        <f t="shared" si="188"/>
        <v>235874.94</v>
      </c>
      <c r="AA306" s="41">
        <f t="shared" si="189"/>
        <v>71470107.12000002</v>
      </c>
      <c r="AB306" s="42">
        <f t="shared" si="190"/>
        <v>235874.94</v>
      </c>
      <c r="AC306" s="41">
        <f t="shared" si="191"/>
        <v>71234232.18000002</v>
      </c>
      <c r="AD306" s="42">
        <f t="shared" si="192"/>
        <v>235874.94</v>
      </c>
      <c r="AE306" s="41">
        <f t="shared" si="193"/>
        <v>70998357.24000002</v>
      </c>
      <c r="AF306" s="42">
        <f t="shared" si="194"/>
        <v>235874.94</v>
      </c>
      <c r="AG306" s="41">
        <f t="shared" si="195"/>
        <v>70762482.30000003</v>
      </c>
      <c r="AH306" s="42">
        <f t="shared" si="196"/>
        <v>235874.94</v>
      </c>
      <c r="AI306" s="41">
        <f t="shared" si="197"/>
        <v>70526607.36000003</v>
      </c>
      <c r="AJ306" s="42">
        <f t="shared" si="198"/>
        <v>235874.94</v>
      </c>
      <c r="AK306" s="41">
        <f t="shared" si="199"/>
        <v>70290732.42000003</v>
      </c>
      <c r="AN306">
        <v>1</v>
      </c>
    </row>
    <row r="307" spans="1:40" ht="21.75" customHeight="1">
      <c r="A307" s="145" t="s">
        <v>408</v>
      </c>
      <c r="B307" s="145"/>
      <c r="C307" s="49">
        <v>6273013.37</v>
      </c>
      <c r="D307" s="49">
        <v>69507.08</v>
      </c>
      <c r="E307" s="49">
        <v>6203506.29</v>
      </c>
      <c r="F307" s="50"/>
      <c r="G307" s="49">
        <v>17376.77</v>
      </c>
      <c r="H307" s="51"/>
      <c r="I307" s="52"/>
      <c r="J307" s="50"/>
      <c r="K307" s="49">
        <v>6273013.37</v>
      </c>
      <c r="L307" s="49">
        <v>86883.85</v>
      </c>
      <c r="M307" s="93">
        <v>6186129.52</v>
      </c>
      <c r="N307" s="42">
        <f t="shared" si="176"/>
        <v>17376.77</v>
      </c>
      <c r="O307" s="41">
        <f t="shared" si="177"/>
        <v>6168752.75</v>
      </c>
      <c r="P307" s="42">
        <f t="shared" si="178"/>
        <v>17376.77</v>
      </c>
      <c r="Q307" s="41">
        <f t="shared" si="179"/>
        <v>6151375.98</v>
      </c>
      <c r="R307" s="42">
        <f t="shared" si="180"/>
        <v>17376.77</v>
      </c>
      <c r="S307" s="41">
        <f t="shared" si="181"/>
        <v>6133999.210000001</v>
      </c>
      <c r="T307" s="42">
        <f t="shared" si="182"/>
        <v>17376.77</v>
      </c>
      <c r="U307" s="41">
        <f t="shared" si="183"/>
        <v>6116622.440000001</v>
      </c>
      <c r="V307" s="42">
        <f t="shared" si="184"/>
        <v>17376.77</v>
      </c>
      <c r="W307" s="41">
        <f t="shared" si="185"/>
        <v>6099245.670000002</v>
      </c>
      <c r="X307" s="42">
        <f t="shared" si="186"/>
        <v>17376.77</v>
      </c>
      <c r="Y307" s="41">
        <f t="shared" si="187"/>
        <v>6081868.900000002</v>
      </c>
      <c r="Z307" s="42">
        <f t="shared" si="188"/>
        <v>17376.77</v>
      </c>
      <c r="AA307" s="41">
        <f t="shared" si="189"/>
        <v>6064492.130000003</v>
      </c>
      <c r="AB307" s="42">
        <f t="shared" si="190"/>
        <v>17376.77</v>
      </c>
      <c r="AC307" s="41">
        <f t="shared" si="191"/>
        <v>6047115.360000003</v>
      </c>
      <c r="AD307" s="42">
        <f t="shared" si="192"/>
        <v>17376.77</v>
      </c>
      <c r="AE307" s="41">
        <f t="shared" si="193"/>
        <v>6029738.590000004</v>
      </c>
      <c r="AF307" s="42">
        <f t="shared" si="194"/>
        <v>17376.77</v>
      </c>
      <c r="AG307" s="41">
        <f t="shared" si="195"/>
        <v>6012361.820000004</v>
      </c>
      <c r="AH307" s="42">
        <f t="shared" si="196"/>
        <v>17376.77</v>
      </c>
      <c r="AI307" s="41">
        <f t="shared" si="197"/>
        <v>5994985.0500000045</v>
      </c>
      <c r="AJ307" s="42">
        <f t="shared" si="198"/>
        <v>17376.77</v>
      </c>
      <c r="AK307" s="41">
        <f t="shared" si="199"/>
        <v>5977608.280000005</v>
      </c>
      <c r="AN307">
        <v>1</v>
      </c>
    </row>
    <row r="308" spans="1:37" ht="15">
      <c r="A308" s="147" t="s">
        <v>409</v>
      </c>
      <c r="B308" s="147"/>
      <c r="C308" s="57">
        <v>220187182.16</v>
      </c>
      <c r="D308" s="57">
        <v>80830100.5</v>
      </c>
      <c r="E308" s="57">
        <v>139357081.66</v>
      </c>
      <c r="F308" s="58"/>
      <c r="G308" s="57">
        <v>1607930.86</v>
      </c>
      <c r="H308" s="59"/>
      <c r="I308" s="60"/>
      <c r="J308" s="58"/>
      <c r="K308" s="57">
        <f>SUM(K309:K316)</f>
        <v>197093861.56</v>
      </c>
      <c r="L308" s="57">
        <f>SUM(L309:L316)</f>
        <v>82438031.36000001</v>
      </c>
      <c r="M308" s="57">
        <f>SUM(M309:M316)</f>
        <v>137749150.79999998</v>
      </c>
      <c r="N308" s="66">
        <f>SUM(N309:N316)</f>
        <v>1607930.86</v>
      </c>
      <c r="O308" s="66">
        <f aca="true" t="shared" si="200" ref="O308:AK308">SUM(O309:O316)</f>
        <v>136141219.94</v>
      </c>
      <c r="P308" s="66">
        <f t="shared" si="200"/>
        <v>1607930.86</v>
      </c>
      <c r="Q308" s="66">
        <f t="shared" si="200"/>
        <v>134533289.08</v>
      </c>
      <c r="R308" s="66">
        <f t="shared" si="200"/>
        <v>1607930.86</v>
      </c>
      <c r="S308" s="66">
        <f t="shared" si="200"/>
        <v>132925358.22</v>
      </c>
      <c r="T308" s="66">
        <f t="shared" si="200"/>
        <v>1607930.86</v>
      </c>
      <c r="U308" s="66">
        <f t="shared" si="200"/>
        <v>131317427.35999998</v>
      </c>
      <c r="V308" s="66">
        <f t="shared" si="200"/>
        <v>1417076.9712500002</v>
      </c>
      <c r="W308" s="66">
        <f t="shared" si="200"/>
        <v>117470990.82265624</v>
      </c>
      <c r="X308" s="66">
        <f t="shared" si="200"/>
        <v>1417076.9712500002</v>
      </c>
      <c r="Y308" s="66">
        <f t="shared" si="200"/>
        <v>116053913.85140626</v>
      </c>
      <c r="Z308" s="66">
        <f t="shared" si="200"/>
        <v>1417076.9712500002</v>
      </c>
      <c r="AA308" s="66">
        <f t="shared" si="200"/>
        <v>114636836.88015626</v>
      </c>
      <c r="AB308" s="66">
        <f t="shared" si="200"/>
        <v>1417076.9712500002</v>
      </c>
      <c r="AC308" s="66">
        <f t="shared" si="200"/>
        <v>113219759.90890627</v>
      </c>
      <c r="AD308" s="66">
        <f t="shared" si="200"/>
        <v>1417076.9712500002</v>
      </c>
      <c r="AE308" s="66">
        <f t="shared" si="200"/>
        <v>111802682.93765627</v>
      </c>
      <c r="AF308" s="66">
        <f t="shared" si="200"/>
        <v>1417076.9712500002</v>
      </c>
      <c r="AG308" s="66">
        <f t="shared" si="200"/>
        <v>110385605.96640627</v>
      </c>
      <c r="AH308" s="66">
        <f t="shared" si="200"/>
        <v>1417076.9712500002</v>
      </c>
      <c r="AI308" s="66">
        <f t="shared" si="200"/>
        <v>108968528.99515627</v>
      </c>
      <c r="AJ308" s="66">
        <f t="shared" si="200"/>
        <v>1417076.9712500002</v>
      </c>
      <c r="AK308" s="66">
        <f t="shared" si="200"/>
        <v>107551452.02390628</v>
      </c>
    </row>
    <row r="309" spans="1:40" ht="36" customHeight="1">
      <c r="A309" s="145" t="s">
        <v>123</v>
      </c>
      <c r="B309" s="145"/>
      <c r="C309" s="49">
        <v>24339974.93</v>
      </c>
      <c r="D309" s="49">
        <v>1450852</v>
      </c>
      <c r="E309" s="49">
        <v>22889122.93</v>
      </c>
      <c r="F309" s="50"/>
      <c r="G309" s="49">
        <v>20345.89</v>
      </c>
      <c r="H309" s="51"/>
      <c r="I309" s="52"/>
      <c r="J309" s="50"/>
      <c r="K309" s="49">
        <v>24339974.93</v>
      </c>
      <c r="L309" s="49">
        <v>1471197.89</v>
      </c>
      <c r="M309" s="93">
        <v>22868777.04</v>
      </c>
      <c r="N309" s="42">
        <f>G309</f>
        <v>20345.89</v>
      </c>
      <c r="O309" s="41">
        <f>M309-N309</f>
        <v>22848431.15</v>
      </c>
      <c r="P309" s="42">
        <f>N309</f>
        <v>20345.89</v>
      </c>
      <c r="Q309" s="41">
        <f>O309-P309</f>
        <v>22828085.259999998</v>
      </c>
      <c r="R309" s="42">
        <f>P309</f>
        <v>20345.89</v>
      </c>
      <c r="S309" s="41">
        <f>Q309-R309</f>
        <v>22807739.369999997</v>
      </c>
      <c r="T309" s="42">
        <f>R309</f>
        <v>20345.89</v>
      </c>
      <c r="U309" s="41">
        <f>S309-T309</f>
        <v>22787393.479999997</v>
      </c>
      <c r="V309" s="42">
        <f>T309</f>
        <v>20345.89</v>
      </c>
      <c r="W309" s="41">
        <f>U309-V309</f>
        <v>22767047.589999996</v>
      </c>
      <c r="X309" s="42">
        <f>V309</f>
        <v>20345.89</v>
      </c>
      <c r="Y309" s="41">
        <f>W309-X309</f>
        <v>22746701.699999996</v>
      </c>
      <c r="Z309" s="42">
        <f>X309</f>
        <v>20345.89</v>
      </c>
      <c r="AA309" s="41">
        <f>Y309-Z309</f>
        <v>22726355.809999995</v>
      </c>
      <c r="AB309" s="42">
        <f>Z309</f>
        <v>20345.89</v>
      </c>
      <c r="AC309" s="41">
        <f>AA309-AB309</f>
        <v>22706009.919999994</v>
      </c>
      <c r="AD309" s="42">
        <f>AB309</f>
        <v>20345.89</v>
      </c>
      <c r="AE309" s="41">
        <f>AC309-AD309</f>
        <v>22685664.029999994</v>
      </c>
      <c r="AF309" s="42">
        <f>AD309</f>
        <v>20345.89</v>
      </c>
      <c r="AG309" s="41">
        <f>AE309-AF309</f>
        <v>22665318.139999993</v>
      </c>
      <c r="AH309" s="42">
        <f>AF309</f>
        <v>20345.89</v>
      </c>
      <c r="AI309" s="41">
        <f>AG309-AH309</f>
        <v>22644972.249999993</v>
      </c>
      <c r="AJ309" s="42">
        <f>AH309</f>
        <v>20345.89</v>
      </c>
      <c r="AK309" s="41">
        <f>AI309-AJ309</f>
        <v>22624626.359999992</v>
      </c>
      <c r="AN309">
        <v>1</v>
      </c>
    </row>
    <row r="310" spans="1:40" ht="24" customHeight="1">
      <c r="A310" s="145" t="s">
        <v>137</v>
      </c>
      <c r="B310" s="145"/>
      <c r="C310" s="49">
        <v>1032338.3</v>
      </c>
      <c r="D310" s="49">
        <v>285176.5</v>
      </c>
      <c r="E310" s="49">
        <v>747161.8</v>
      </c>
      <c r="F310" s="50"/>
      <c r="G310" s="49">
        <v>5703.53</v>
      </c>
      <c r="H310" s="51"/>
      <c r="I310" s="52"/>
      <c r="J310" s="50"/>
      <c r="K310" s="49">
        <v>1032338.3</v>
      </c>
      <c r="L310" s="49">
        <v>290880.03</v>
      </c>
      <c r="M310" s="93">
        <v>741458.27</v>
      </c>
      <c r="N310" s="42">
        <f aca="true" t="shared" si="201" ref="N310:N316">G310</f>
        <v>5703.53</v>
      </c>
      <c r="O310" s="41">
        <f aca="true" t="shared" si="202" ref="O310:O316">M310-N310</f>
        <v>735754.74</v>
      </c>
      <c r="P310" s="42">
        <f aca="true" t="shared" si="203" ref="P310:P316">N310</f>
        <v>5703.53</v>
      </c>
      <c r="Q310" s="41">
        <f aca="true" t="shared" si="204" ref="Q310:Q316">O310-P310</f>
        <v>730051.21</v>
      </c>
      <c r="R310" s="42">
        <f aca="true" t="shared" si="205" ref="R310:R316">P310</f>
        <v>5703.53</v>
      </c>
      <c r="S310" s="41">
        <f aca="true" t="shared" si="206" ref="S310:S316">Q310-R310</f>
        <v>724347.6799999999</v>
      </c>
      <c r="T310" s="42">
        <f aca="true" t="shared" si="207" ref="T310:T316">R310</f>
        <v>5703.53</v>
      </c>
      <c r="U310" s="41">
        <f aca="true" t="shared" si="208" ref="U310:U316">S310-T310</f>
        <v>718644.1499999999</v>
      </c>
      <c r="V310" s="42">
        <f aca="true" t="shared" si="209" ref="V310:V316">T310</f>
        <v>5703.53</v>
      </c>
      <c r="W310" s="41">
        <f aca="true" t="shared" si="210" ref="W310:W316">U310-V310</f>
        <v>712940.6199999999</v>
      </c>
      <c r="X310" s="42">
        <f aca="true" t="shared" si="211" ref="X310:X316">V310</f>
        <v>5703.53</v>
      </c>
      <c r="Y310" s="41">
        <f aca="true" t="shared" si="212" ref="Y310:Y316">W310-X310</f>
        <v>707237.0899999999</v>
      </c>
      <c r="Z310" s="42">
        <f aca="true" t="shared" si="213" ref="Z310:Z316">X310</f>
        <v>5703.53</v>
      </c>
      <c r="AA310" s="41">
        <f aca="true" t="shared" si="214" ref="AA310:AA316">Y310-Z310</f>
        <v>701533.5599999998</v>
      </c>
      <c r="AB310" s="42">
        <f aca="true" t="shared" si="215" ref="AB310:AB316">Z310</f>
        <v>5703.53</v>
      </c>
      <c r="AC310" s="41">
        <f aca="true" t="shared" si="216" ref="AC310:AC316">AA310-AB310</f>
        <v>695830.0299999998</v>
      </c>
      <c r="AD310" s="42">
        <f aca="true" t="shared" si="217" ref="AD310:AD316">AB310</f>
        <v>5703.53</v>
      </c>
      <c r="AE310" s="41">
        <f aca="true" t="shared" si="218" ref="AE310:AE316">AC310-AD310</f>
        <v>690126.4999999998</v>
      </c>
      <c r="AF310" s="42">
        <f aca="true" t="shared" si="219" ref="AF310:AF316">AD310</f>
        <v>5703.53</v>
      </c>
      <c r="AG310" s="41">
        <f aca="true" t="shared" si="220" ref="AG310:AG316">AE310-AF310</f>
        <v>684422.9699999997</v>
      </c>
      <c r="AH310" s="42">
        <f aca="true" t="shared" si="221" ref="AH310:AH316">AF310</f>
        <v>5703.53</v>
      </c>
      <c r="AI310" s="41">
        <f aca="true" t="shared" si="222" ref="AI310:AI316">AG310-AH310</f>
        <v>678719.4399999997</v>
      </c>
      <c r="AJ310" s="42">
        <f aca="true" t="shared" si="223" ref="AJ310:AJ316">AH310</f>
        <v>5703.53</v>
      </c>
      <c r="AK310" s="41">
        <f aca="true" t="shared" si="224" ref="AK310:AK316">AI310-AJ310</f>
        <v>673015.9099999997</v>
      </c>
      <c r="AN310">
        <v>1</v>
      </c>
    </row>
    <row r="311" spans="1:40" ht="24" customHeight="1">
      <c r="A311" s="145" t="s">
        <v>150</v>
      </c>
      <c r="B311" s="145"/>
      <c r="C311" s="49">
        <v>431188.57</v>
      </c>
      <c r="D311" s="49">
        <v>119113</v>
      </c>
      <c r="E311" s="49">
        <v>312075.57</v>
      </c>
      <c r="F311" s="50"/>
      <c r="G311" s="49">
        <v>2382.26</v>
      </c>
      <c r="H311" s="51"/>
      <c r="I311" s="52"/>
      <c r="J311" s="50"/>
      <c r="K311" s="49">
        <v>431188.57</v>
      </c>
      <c r="L311" s="49">
        <v>121495.26</v>
      </c>
      <c r="M311" s="93">
        <v>309693.31</v>
      </c>
      <c r="N311" s="42">
        <f t="shared" si="201"/>
        <v>2382.26</v>
      </c>
      <c r="O311" s="41">
        <f t="shared" si="202"/>
        <v>307311.05</v>
      </c>
      <c r="P311" s="42">
        <f t="shared" si="203"/>
        <v>2382.26</v>
      </c>
      <c r="Q311" s="41">
        <f t="shared" si="204"/>
        <v>304928.79</v>
      </c>
      <c r="R311" s="42">
        <f t="shared" si="205"/>
        <v>2382.26</v>
      </c>
      <c r="S311" s="41">
        <f t="shared" si="206"/>
        <v>302546.52999999997</v>
      </c>
      <c r="T311" s="42">
        <f t="shared" si="207"/>
        <v>2382.26</v>
      </c>
      <c r="U311" s="41">
        <f t="shared" si="208"/>
        <v>300164.26999999996</v>
      </c>
      <c r="V311" s="42">
        <f t="shared" si="209"/>
        <v>2382.26</v>
      </c>
      <c r="W311" s="41">
        <f t="shared" si="210"/>
        <v>297782.00999999995</v>
      </c>
      <c r="X311" s="42">
        <f t="shared" si="211"/>
        <v>2382.26</v>
      </c>
      <c r="Y311" s="41">
        <f t="shared" si="212"/>
        <v>295399.74999999994</v>
      </c>
      <c r="Z311" s="42">
        <f t="shared" si="213"/>
        <v>2382.26</v>
      </c>
      <c r="AA311" s="41">
        <f t="shared" si="214"/>
        <v>293017.48999999993</v>
      </c>
      <c r="AB311" s="42">
        <f t="shared" si="215"/>
        <v>2382.26</v>
      </c>
      <c r="AC311" s="41">
        <f t="shared" si="216"/>
        <v>290635.2299999999</v>
      </c>
      <c r="AD311" s="42">
        <f t="shared" si="217"/>
        <v>2382.26</v>
      </c>
      <c r="AE311" s="41">
        <f t="shared" si="218"/>
        <v>288252.9699999999</v>
      </c>
      <c r="AF311" s="42">
        <f t="shared" si="219"/>
        <v>2382.26</v>
      </c>
      <c r="AG311" s="41">
        <f t="shared" si="220"/>
        <v>285870.7099999999</v>
      </c>
      <c r="AH311" s="42">
        <f t="shared" si="221"/>
        <v>2382.26</v>
      </c>
      <c r="AI311" s="41">
        <f t="shared" si="222"/>
        <v>283488.4499999999</v>
      </c>
      <c r="AJ311" s="42">
        <f t="shared" si="223"/>
        <v>2382.26</v>
      </c>
      <c r="AK311" s="41">
        <f t="shared" si="224"/>
        <v>281106.1899999999</v>
      </c>
      <c r="AN311">
        <v>1</v>
      </c>
    </row>
    <row r="312" spans="1:40" ht="22.5" customHeight="1">
      <c r="A312" s="145" t="s">
        <v>51</v>
      </c>
      <c r="B312" s="145"/>
      <c r="C312" s="49">
        <v>204019.27</v>
      </c>
      <c r="D312" s="49">
        <v>33890</v>
      </c>
      <c r="E312" s="49">
        <v>170129.27</v>
      </c>
      <c r="F312" s="50"/>
      <c r="G312" s="61">
        <v>677.8</v>
      </c>
      <c r="H312" s="51"/>
      <c r="I312" s="52"/>
      <c r="J312" s="50"/>
      <c r="K312" s="49">
        <v>204019.27</v>
      </c>
      <c r="L312" s="49">
        <v>34567.8</v>
      </c>
      <c r="M312" s="93">
        <v>169451.47</v>
      </c>
      <c r="N312" s="42">
        <f t="shared" si="201"/>
        <v>677.8</v>
      </c>
      <c r="O312" s="41">
        <f t="shared" si="202"/>
        <v>168773.67</v>
      </c>
      <c r="P312" s="42">
        <f t="shared" si="203"/>
        <v>677.8</v>
      </c>
      <c r="Q312" s="41">
        <f t="shared" si="204"/>
        <v>168095.87000000002</v>
      </c>
      <c r="R312" s="42">
        <f t="shared" si="205"/>
        <v>677.8</v>
      </c>
      <c r="S312" s="41">
        <f t="shared" si="206"/>
        <v>167418.07000000004</v>
      </c>
      <c r="T312" s="42">
        <f t="shared" si="207"/>
        <v>677.8</v>
      </c>
      <c r="U312" s="41">
        <f t="shared" si="208"/>
        <v>166740.27000000005</v>
      </c>
      <c r="V312" s="42">
        <f t="shared" si="209"/>
        <v>677.8</v>
      </c>
      <c r="W312" s="41">
        <f t="shared" si="210"/>
        <v>166062.47000000006</v>
      </c>
      <c r="X312" s="42">
        <f t="shared" si="211"/>
        <v>677.8</v>
      </c>
      <c r="Y312" s="41">
        <f t="shared" si="212"/>
        <v>165384.67000000007</v>
      </c>
      <c r="Z312" s="42">
        <f t="shared" si="213"/>
        <v>677.8</v>
      </c>
      <c r="AA312" s="41">
        <f t="shared" si="214"/>
        <v>164706.87000000008</v>
      </c>
      <c r="AB312" s="42">
        <f t="shared" si="215"/>
        <v>677.8</v>
      </c>
      <c r="AC312" s="41">
        <f t="shared" si="216"/>
        <v>164029.0700000001</v>
      </c>
      <c r="AD312" s="42">
        <f t="shared" si="217"/>
        <v>677.8</v>
      </c>
      <c r="AE312" s="41">
        <f t="shared" si="218"/>
        <v>163351.2700000001</v>
      </c>
      <c r="AF312" s="42">
        <f t="shared" si="219"/>
        <v>677.8</v>
      </c>
      <c r="AG312" s="41">
        <f t="shared" si="220"/>
        <v>162673.47000000012</v>
      </c>
      <c r="AH312" s="42">
        <f t="shared" si="221"/>
        <v>677.8</v>
      </c>
      <c r="AI312" s="41">
        <f t="shared" si="222"/>
        <v>161995.67000000013</v>
      </c>
      <c r="AJ312" s="42">
        <f t="shared" si="223"/>
        <v>677.8</v>
      </c>
      <c r="AK312" s="41">
        <f t="shared" si="224"/>
        <v>161317.87000000014</v>
      </c>
      <c r="AN312">
        <v>1</v>
      </c>
    </row>
    <row r="313" spans="1:40" ht="42.75" customHeight="1">
      <c r="A313" s="148" t="s">
        <v>148</v>
      </c>
      <c r="B313" s="148"/>
      <c r="C313" s="91">
        <v>184746564.8</v>
      </c>
      <c r="D313" s="49">
        <v>76341555.5</v>
      </c>
      <c r="E313" s="49">
        <v>108405009.3</v>
      </c>
      <c r="F313" s="50"/>
      <c r="G313" s="49">
        <v>1526831.11</v>
      </c>
      <c r="H313" s="51"/>
      <c r="I313" s="52"/>
      <c r="J313" s="50"/>
      <c r="K313" s="49">
        <f>184746564.8/48*42</f>
        <v>161653244.20000002</v>
      </c>
      <c r="L313" s="49">
        <v>77868386.61</v>
      </c>
      <c r="M313" s="92">
        <f>106878178.19</f>
        <v>106878178.19</v>
      </c>
      <c r="N313" s="42">
        <f>G313</f>
        <v>1526831.11</v>
      </c>
      <c r="O313" s="41">
        <f t="shared" si="202"/>
        <v>105351347.08</v>
      </c>
      <c r="P313" s="42">
        <f t="shared" si="203"/>
        <v>1526831.11</v>
      </c>
      <c r="Q313" s="41">
        <f t="shared" si="204"/>
        <v>103824515.97</v>
      </c>
      <c r="R313" s="42">
        <f t="shared" si="205"/>
        <v>1526831.11</v>
      </c>
      <c r="S313" s="41">
        <f t="shared" si="206"/>
        <v>102297684.86</v>
      </c>
      <c r="T313" s="42">
        <f t="shared" si="207"/>
        <v>1526831.11</v>
      </c>
      <c r="U313" s="98">
        <f>(S313-T313)</f>
        <v>100770853.75</v>
      </c>
      <c r="V313" s="100">
        <f>T313/48*42</f>
        <v>1335977.2212500002</v>
      </c>
      <c r="W313" s="101">
        <f>(U313-V313)/48*42</f>
        <v>87005516.96265626</v>
      </c>
      <c r="X313" s="42">
        <f t="shared" si="211"/>
        <v>1335977.2212500002</v>
      </c>
      <c r="Y313" s="41">
        <f t="shared" si="212"/>
        <v>85669539.74140626</v>
      </c>
      <c r="Z313" s="42">
        <f t="shared" si="213"/>
        <v>1335977.2212500002</v>
      </c>
      <c r="AA313" s="41">
        <f t="shared" si="214"/>
        <v>84333562.52015626</v>
      </c>
      <c r="AB313" s="42">
        <f t="shared" si="215"/>
        <v>1335977.2212500002</v>
      </c>
      <c r="AC313" s="41">
        <f t="shared" si="216"/>
        <v>82997585.29890627</v>
      </c>
      <c r="AD313" s="42">
        <f t="shared" si="217"/>
        <v>1335977.2212500002</v>
      </c>
      <c r="AE313" s="41">
        <f t="shared" si="218"/>
        <v>81661608.07765627</v>
      </c>
      <c r="AF313" s="42">
        <f t="shared" si="219"/>
        <v>1335977.2212500002</v>
      </c>
      <c r="AG313" s="41">
        <f t="shared" si="220"/>
        <v>80325630.85640627</v>
      </c>
      <c r="AH313" s="42">
        <f t="shared" si="221"/>
        <v>1335977.2212500002</v>
      </c>
      <c r="AI313" s="41">
        <f t="shared" si="222"/>
        <v>78989653.63515627</v>
      </c>
      <c r="AJ313" s="42">
        <f t="shared" si="223"/>
        <v>1335977.2212500002</v>
      </c>
      <c r="AK313" s="41">
        <f t="shared" si="224"/>
        <v>77653676.41390628</v>
      </c>
      <c r="AN313">
        <v>1</v>
      </c>
    </row>
    <row r="314" spans="1:40" ht="30" customHeight="1">
      <c r="A314" s="145" t="s">
        <v>55</v>
      </c>
      <c r="B314" s="145"/>
      <c r="C314" s="49">
        <v>8481263.41</v>
      </c>
      <c r="D314" s="49">
        <v>2342890.5</v>
      </c>
      <c r="E314" s="49">
        <v>6138372.91</v>
      </c>
      <c r="F314" s="50"/>
      <c r="G314" s="49">
        <v>46857.81</v>
      </c>
      <c r="H314" s="51"/>
      <c r="I314" s="52"/>
      <c r="J314" s="50"/>
      <c r="K314" s="49">
        <v>8481263.41</v>
      </c>
      <c r="L314" s="49">
        <v>2389748.31</v>
      </c>
      <c r="M314" s="93">
        <v>6091515.1</v>
      </c>
      <c r="N314" s="42">
        <f t="shared" si="201"/>
        <v>46857.81</v>
      </c>
      <c r="O314" s="41">
        <f t="shared" si="202"/>
        <v>6044657.29</v>
      </c>
      <c r="P314" s="42">
        <f t="shared" si="203"/>
        <v>46857.81</v>
      </c>
      <c r="Q314" s="41">
        <f t="shared" si="204"/>
        <v>5997799.48</v>
      </c>
      <c r="R314" s="42">
        <f t="shared" si="205"/>
        <v>46857.81</v>
      </c>
      <c r="S314" s="41">
        <f t="shared" si="206"/>
        <v>5950941.670000001</v>
      </c>
      <c r="T314" s="42">
        <f t="shared" si="207"/>
        <v>46857.81</v>
      </c>
      <c r="U314" s="41">
        <f t="shared" si="208"/>
        <v>5904083.860000001</v>
      </c>
      <c r="V314" s="42">
        <f t="shared" si="209"/>
        <v>46857.81</v>
      </c>
      <c r="W314" s="41">
        <f t="shared" si="210"/>
        <v>5857226.050000002</v>
      </c>
      <c r="X314" s="42">
        <f t="shared" si="211"/>
        <v>46857.81</v>
      </c>
      <c r="Y314" s="41">
        <f t="shared" si="212"/>
        <v>5810368.240000002</v>
      </c>
      <c r="Z314" s="42">
        <f t="shared" si="213"/>
        <v>46857.81</v>
      </c>
      <c r="AA314" s="41">
        <f t="shared" si="214"/>
        <v>5763510.4300000025</v>
      </c>
      <c r="AB314" s="42">
        <f t="shared" si="215"/>
        <v>46857.81</v>
      </c>
      <c r="AC314" s="41">
        <f t="shared" si="216"/>
        <v>5716652.620000003</v>
      </c>
      <c r="AD314" s="42">
        <f t="shared" si="217"/>
        <v>46857.81</v>
      </c>
      <c r="AE314" s="41">
        <f t="shared" si="218"/>
        <v>5669794.810000003</v>
      </c>
      <c r="AF314" s="42">
        <f t="shared" si="219"/>
        <v>46857.81</v>
      </c>
      <c r="AG314" s="41">
        <f t="shared" si="220"/>
        <v>5622937.000000004</v>
      </c>
      <c r="AH314" s="42">
        <f t="shared" si="221"/>
        <v>46857.81</v>
      </c>
      <c r="AI314" s="41">
        <f t="shared" si="222"/>
        <v>5576079.190000004</v>
      </c>
      <c r="AJ314" s="42">
        <f t="shared" si="223"/>
        <v>46857.81</v>
      </c>
      <c r="AK314" s="41">
        <f t="shared" si="224"/>
        <v>5529221.380000005</v>
      </c>
      <c r="AN314">
        <v>1</v>
      </c>
    </row>
    <row r="315" spans="1:40" ht="24" customHeight="1">
      <c r="A315" s="139" t="s">
        <v>60</v>
      </c>
      <c r="B315" s="139"/>
      <c r="C315" s="49">
        <v>45841.23</v>
      </c>
      <c r="D315" s="49">
        <v>6349</v>
      </c>
      <c r="E315" s="49">
        <v>39492.23</v>
      </c>
      <c r="F315" s="50"/>
      <c r="G315" s="61">
        <v>126.98</v>
      </c>
      <c r="H315" s="51"/>
      <c r="I315" s="52"/>
      <c r="J315" s="50"/>
      <c r="K315" s="49">
        <v>45841.23</v>
      </c>
      <c r="L315" s="49">
        <v>6475.98</v>
      </c>
      <c r="M315" s="65">
        <v>39365.25</v>
      </c>
      <c r="N315" s="42">
        <f t="shared" si="201"/>
        <v>126.98</v>
      </c>
      <c r="O315" s="41">
        <f t="shared" si="202"/>
        <v>39238.27</v>
      </c>
      <c r="P315" s="42">
        <f t="shared" si="203"/>
        <v>126.98</v>
      </c>
      <c r="Q315" s="41">
        <f t="shared" si="204"/>
        <v>39111.28999999999</v>
      </c>
      <c r="R315" s="42">
        <f t="shared" si="205"/>
        <v>126.98</v>
      </c>
      <c r="S315" s="41">
        <f t="shared" si="206"/>
        <v>38984.30999999999</v>
      </c>
      <c r="T315" s="42">
        <f t="shared" si="207"/>
        <v>126.98</v>
      </c>
      <c r="U315" s="41">
        <f t="shared" si="208"/>
        <v>38857.32999999999</v>
      </c>
      <c r="V315" s="42">
        <f t="shared" si="209"/>
        <v>126.98</v>
      </c>
      <c r="W315" s="41">
        <f t="shared" si="210"/>
        <v>38730.349999999984</v>
      </c>
      <c r="X315" s="42">
        <f t="shared" si="211"/>
        <v>126.98</v>
      </c>
      <c r="Y315" s="41">
        <f t="shared" si="212"/>
        <v>38603.36999999998</v>
      </c>
      <c r="Z315" s="42">
        <f t="shared" si="213"/>
        <v>126.98</v>
      </c>
      <c r="AA315" s="41">
        <f t="shared" si="214"/>
        <v>38476.38999999998</v>
      </c>
      <c r="AB315" s="42">
        <f t="shared" si="215"/>
        <v>126.98</v>
      </c>
      <c r="AC315" s="41">
        <f t="shared" si="216"/>
        <v>38349.409999999974</v>
      </c>
      <c r="AD315" s="42">
        <f t="shared" si="217"/>
        <v>126.98</v>
      </c>
      <c r="AE315" s="41">
        <f t="shared" si="218"/>
        <v>38222.42999999997</v>
      </c>
      <c r="AF315" s="42">
        <f t="shared" si="219"/>
        <v>126.98</v>
      </c>
      <c r="AG315" s="41">
        <f t="shared" si="220"/>
        <v>38095.44999999997</v>
      </c>
      <c r="AH315" s="42">
        <f t="shared" si="221"/>
        <v>126.98</v>
      </c>
      <c r="AI315" s="41">
        <f t="shared" si="222"/>
        <v>37968.469999999965</v>
      </c>
      <c r="AJ315" s="42">
        <f t="shared" si="223"/>
        <v>126.98</v>
      </c>
      <c r="AK315" s="41">
        <f t="shared" si="224"/>
        <v>37841.48999999996</v>
      </c>
      <c r="AN315">
        <v>1</v>
      </c>
    </row>
    <row r="316" spans="1:40" ht="15">
      <c r="A316" s="139" t="s">
        <v>65</v>
      </c>
      <c r="B316" s="139"/>
      <c r="C316" s="49">
        <v>905991.65</v>
      </c>
      <c r="D316" s="49">
        <v>250274</v>
      </c>
      <c r="E316" s="49">
        <v>655717.65</v>
      </c>
      <c r="F316" s="50"/>
      <c r="G316" s="49">
        <v>5005.48</v>
      </c>
      <c r="H316" s="51"/>
      <c r="I316" s="52"/>
      <c r="J316" s="50"/>
      <c r="K316" s="49">
        <v>905991.65</v>
      </c>
      <c r="L316" s="49">
        <v>255279.48</v>
      </c>
      <c r="M316" s="65">
        <v>650712.17</v>
      </c>
      <c r="N316" s="42">
        <f t="shared" si="201"/>
        <v>5005.48</v>
      </c>
      <c r="O316" s="41">
        <f t="shared" si="202"/>
        <v>645706.6900000001</v>
      </c>
      <c r="P316" s="42">
        <f t="shared" si="203"/>
        <v>5005.48</v>
      </c>
      <c r="Q316" s="41">
        <f t="shared" si="204"/>
        <v>640701.2100000001</v>
      </c>
      <c r="R316" s="42">
        <f t="shared" si="205"/>
        <v>5005.48</v>
      </c>
      <c r="S316" s="41">
        <f t="shared" si="206"/>
        <v>635695.7300000001</v>
      </c>
      <c r="T316" s="42">
        <f t="shared" si="207"/>
        <v>5005.48</v>
      </c>
      <c r="U316" s="41">
        <f t="shared" si="208"/>
        <v>630690.2500000001</v>
      </c>
      <c r="V316" s="42">
        <f t="shared" si="209"/>
        <v>5005.48</v>
      </c>
      <c r="W316" s="41">
        <f t="shared" si="210"/>
        <v>625684.7700000001</v>
      </c>
      <c r="X316" s="42">
        <f t="shared" si="211"/>
        <v>5005.48</v>
      </c>
      <c r="Y316" s="41">
        <f t="shared" si="212"/>
        <v>620679.2900000002</v>
      </c>
      <c r="Z316" s="42">
        <f t="shared" si="213"/>
        <v>5005.48</v>
      </c>
      <c r="AA316" s="41">
        <f t="shared" si="214"/>
        <v>615673.8100000002</v>
      </c>
      <c r="AB316" s="42">
        <f t="shared" si="215"/>
        <v>5005.48</v>
      </c>
      <c r="AC316" s="41">
        <f t="shared" si="216"/>
        <v>610668.3300000002</v>
      </c>
      <c r="AD316" s="42">
        <f t="shared" si="217"/>
        <v>5005.48</v>
      </c>
      <c r="AE316" s="41">
        <f t="shared" si="218"/>
        <v>605662.8500000002</v>
      </c>
      <c r="AF316" s="42">
        <f t="shared" si="219"/>
        <v>5005.48</v>
      </c>
      <c r="AG316" s="41">
        <f t="shared" si="220"/>
        <v>600657.3700000002</v>
      </c>
      <c r="AH316" s="42">
        <f t="shared" si="221"/>
        <v>5005.48</v>
      </c>
      <c r="AI316" s="41">
        <f t="shared" si="222"/>
        <v>595651.8900000002</v>
      </c>
      <c r="AJ316" s="42">
        <f t="shared" si="223"/>
        <v>5005.48</v>
      </c>
      <c r="AK316" s="41">
        <f t="shared" si="224"/>
        <v>590646.4100000003</v>
      </c>
      <c r="AN316">
        <v>1</v>
      </c>
    </row>
    <row r="317" spans="1:37" ht="15">
      <c r="A317" s="144" t="s">
        <v>368</v>
      </c>
      <c r="B317" s="144"/>
      <c r="C317" s="57">
        <v>132000</v>
      </c>
      <c r="D317" s="57">
        <v>132000</v>
      </c>
      <c r="E317" s="58"/>
      <c r="F317" s="58"/>
      <c r="G317" s="58"/>
      <c r="H317" s="59"/>
      <c r="I317" s="60"/>
      <c r="J317" s="58"/>
      <c r="K317" s="57">
        <f>SUM(K318)</f>
        <v>132000</v>
      </c>
      <c r="L317" s="57">
        <f>SUM(L318)</f>
        <v>132000</v>
      </c>
      <c r="M317" s="57">
        <f>SUM(M318)</f>
        <v>0</v>
      </c>
      <c r="N317" s="80">
        <f>N318</f>
        <v>0</v>
      </c>
      <c r="O317" s="80">
        <f aca="true" t="shared" si="225" ref="O317:AK317">O318</f>
        <v>0</v>
      </c>
      <c r="P317" s="80">
        <f t="shared" si="225"/>
        <v>0</v>
      </c>
      <c r="Q317" s="80">
        <f t="shared" si="225"/>
        <v>0</v>
      </c>
      <c r="R317" s="80">
        <f t="shared" si="225"/>
        <v>0</v>
      </c>
      <c r="S317" s="80">
        <f t="shared" si="225"/>
        <v>0</v>
      </c>
      <c r="T317" s="80">
        <f t="shared" si="225"/>
        <v>0</v>
      </c>
      <c r="U317" s="80">
        <f t="shared" si="225"/>
        <v>0</v>
      </c>
      <c r="V317" s="80">
        <f t="shared" si="225"/>
        <v>0</v>
      </c>
      <c r="W317" s="80">
        <f t="shared" si="225"/>
        <v>0</v>
      </c>
      <c r="X317" s="80">
        <f t="shared" si="225"/>
        <v>0</v>
      </c>
      <c r="Y317" s="80">
        <f t="shared" si="225"/>
        <v>0</v>
      </c>
      <c r="Z317" s="80">
        <f t="shared" si="225"/>
        <v>0</v>
      </c>
      <c r="AA317" s="80">
        <f t="shared" si="225"/>
        <v>0</v>
      </c>
      <c r="AB317" s="80">
        <f t="shared" si="225"/>
        <v>0</v>
      </c>
      <c r="AC317" s="80">
        <f t="shared" si="225"/>
        <v>0</v>
      </c>
      <c r="AD317" s="80">
        <f t="shared" si="225"/>
        <v>0</v>
      </c>
      <c r="AE317" s="80">
        <f t="shared" si="225"/>
        <v>0</v>
      </c>
      <c r="AF317" s="80">
        <f t="shared" si="225"/>
        <v>0</v>
      </c>
      <c r="AG317" s="80">
        <f t="shared" si="225"/>
        <v>0</v>
      </c>
      <c r="AH317" s="80">
        <f t="shared" si="225"/>
        <v>0</v>
      </c>
      <c r="AI317" s="80">
        <f t="shared" si="225"/>
        <v>0</v>
      </c>
      <c r="AJ317" s="80">
        <f t="shared" si="225"/>
        <v>0</v>
      </c>
      <c r="AK317" s="80">
        <f t="shared" si="225"/>
        <v>0</v>
      </c>
    </row>
    <row r="318" spans="1:40" ht="27.75" customHeight="1">
      <c r="A318" s="139" t="s">
        <v>252</v>
      </c>
      <c r="B318" s="139"/>
      <c r="C318" s="49">
        <v>132000</v>
      </c>
      <c r="D318" s="49">
        <v>132000</v>
      </c>
      <c r="E318" s="50"/>
      <c r="F318" s="50"/>
      <c r="G318" s="50"/>
      <c r="H318" s="51"/>
      <c r="I318" s="52"/>
      <c r="J318" s="50"/>
      <c r="K318" s="49">
        <v>132000</v>
      </c>
      <c r="L318" s="49">
        <v>132000</v>
      </c>
      <c r="M318" s="51"/>
      <c r="N318" s="75">
        <f>G318</f>
        <v>0</v>
      </c>
      <c r="O318" s="43">
        <f>M318-N318</f>
        <v>0</v>
      </c>
      <c r="P318" s="75">
        <v>0</v>
      </c>
      <c r="Q318" s="43">
        <v>0</v>
      </c>
      <c r="R318" s="75">
        <v>0</v>
      </c>
      <c r="S318" s="43">
        <v>0</v>
      </c>
      <c r="T318" s="75">
        <v>0</v>
      </c>
      <c r="U318" s="43">
        <v>0</v>
      </c>
      <c r="V318" s="75">
        <v>0</v>
      </c>
      <c r="W318" s="43">
        <v>0</v>
      </c>
      <c r="X318" s="75">
        <v>0</v>
      </c>
      <c r="Y318" s="43">
        <v>0</v>
      </c>
      <c r="Z318" s="75">
        <v>0</v>
      </c>
      <c r="AA318" s="43">
        <v>0</v>
      </c>
      <c r="AB318" s="75">
        <v>0</v>
      </c>
      <c r="AC318" s="43">
        <v>0</v>
      </c>
      <c r="AD318" s="75">
        <v>0</v>
      </c>
      <c r="AE318" s="43">
        <v>0</v>
      </c>
      <c r="AF318" s="75">
        <v>0</v>
      </c>
      <c r="AG318" s="43">
        <v>0</v>
      </c>
      <c r="AH318" s="75">
        <v>0</v>
      </c>
      <c r="AI318" s="43">
        <v>0</v>
      </c>
      <c r="AJ318" s="75">
        <v>0</v>
      </c>
      <c r="AK318" s="43">
        <v>0</v>
      </c>
      <c r="AN318">
        <v>1</v>
      </c>
    </row>
    <row r="319" spans="1:37" ht="33" customHeight="1">
      <c r="A319" s="144" t="s">
        <v>369</v>
      </c>
      <c r="B319" s="144"/>
      <c r="C319" s="57">
        <v>2187285.93</v>
      </c>
      <c r="D319" s="57">
        <v>2187285.93</v>
      </c>
      <c r="E319" s="58"/>
      <c r="F319" s="58"/>
      <c r="G319" s="58"/>
      <c r="H319" s="59"/>
      <c r="I319" s="60"/>
      <c r="J319" s="58"/>
      <c r="K319" s="57">
        <f>SUM(K320:K329)</f>
        <v>2187285.93</v>
      </c>
      <c r="L319" s="57">
        <f>SUM(L320:L329)</f>
        <v>2187285.93</v>
      </c>
      <c r="M319" s="57">
        <f>SUM(M320:M329)</f>
        <v>0</v>
      </c>
      <c r="N319" s="80">
        <f>SUM(N320:N329)</f>
        <v>0</v>
      </c>
      <c r="O319" s="80">
        <f aca="true" t="shared" si="226" ref="O319:AK319">SUM(O320:O329)</f>
        <v>0</v>
      </c>
      <c r="P319" s="80">
        <f t="shared" si="226"/>
        <v>0</v>
      </c>
      <c r="Q319" s="80">
        <f t="shared" si="226"/>
        <v>0</v>
      </c>
      <c r="R319" s="80">
        <f t="shared" si="226"/>
        <v>0</v>
      </c>
      <c r="S319" s="80">
        <f t="shared" si="226"/>
        <v>0</v>
      </c>
      <c r="T319" s="80">
        <f t="shared" si="226"/>
        <v>0</v>
      </c>
      <c r="U319" s="80">
        <f t="shared" si="226"/>
        <v>0</v>
      </c>
      <c r="V319" s="80">
        <f t="shared" si="226"/>
        <v>0</v>
      </c>
      <c r="W319" s="80">
        <f t="shared" si="226"/>
        <v>0</v>
      </c>
      <c r="X319" s="80">
        <f t="shared" si="226"/>
        <v>0</v>
      </c>
      <c r="Y319" s="80">
        <f t="shared" si="226"/>
        <v>0</v>
      </c>
      <c r="Z319" s="80">
        <f t="shared" si="226"/>
        <v>0</v>
      </c>
      <c r="AA319" s="80">
        <f t="shared" si="226"/>
        <v>0</v>
      </c>
      <c r="AB319" s="80">
        <f t="shared" si="226"/>
        <v>0</v>
      </c>
      <c r="AC319" s="80">
        <f t="shared" si="226"/>
        <v>0</v>
      </c>
      <c r="AD319" s="80">
        <f t="shared" si="226"/>
        <v>0</v>
      </c>
      <c r="AE319" s="80">
        <f t="shared" si="226"/>
        <v>0</v>
      </c>
      <c r="AF319" s="80">
        <f t="shared" si="226"/>
        <v>0</v>
      </c>
      <c r="AG319" s="80">
        <f t="shared" si="226"/>
        <v>0</v>
      </c>
      <c r="AH319" s="80">
        <f t="shared" si="226"/>
        <v>0</v>
      </c>
      <c r="AI319" s="80">
        <f t="shared" si="226"/>
        <v>0</v>
      </c>
      <c r="AJ319" s="80">
        <f t="shared" si="226"/>
        <v>0</v>
      </c>
      <c r="AK319" s="80">
        <f t="shared" si="226"/>
        <v>0</v>
      </c>
    </row>
    <row r="320" spans="1:40" ht="39.75" customHeight="1">
      <c r="A320" s="139" t="s">
        <v>257</v>
      </c>
      <c r="B320" s="139"/>
      <c r="C320" s="49">
        <v>147185.28</v>
      </c>
      <c r="D320" s="49">
        <v>147185.28</v>
      </c>
      <c r="E320" s="50"/>
      <c r="F320" s="50"/>
      <c r="G320" s="50"/>
      <c r="H320" s="51"/>
      <c r="I320" s="52"/>
      <c r="J320" s="50"/>
      <c r="K320" s="49">
        <v>147185.28</v>
      </c>
      <c r="L320" s="49">
        <v>147185.28</v>
      </c>
      <c r="M320" s="51"/>
      <c r="N320" s="75">
        <f>G320</f>
        <v>0</v>
      </c>
      <c r="O320" s="43">
        <f>M320-N320</f>
        <v>0</v>
      </c>
      <c r="P320" s="75">
        <f>N320</f>
        <v>0</v>
      </c>
      <c r="Q320" s="43">
        <f>O320-P320</f>
        <v>0</v>
      </c>
      <c r="R320" s="75">
        <v>0</v>
      </c>
      <c r="S320" s="43">
        <v>0</v>
      </c>
      <c r="T320" s="43">
        <v>0</v>
      </c>
      <c r="U320" s="43">
        <v>0</v>
      </c>
      <c r="V320" s="43">
        <v>0</v>
      </c>
      <c r="W320" s="43">
        <v>0</v>
      </c>
      <c r="X320" s="43">
        <v>0</v>
      </c>
      <c r="Y320" s="43">
        <v>0</v>
      </c>
      <c r="Z320" s="43">
        <v>0</v>
      </c>
      <c r="AA320" s="43">
        <v>0</v>
      </c>
      <c r="AB320" s="43">
        <v>0</v>
      </c>
      <c r="AC320" s="43">
        <v>0</v>
      </c>
      <c r="AD320" s="43">
        <v>0</v>
      </c>
      <c r="AE320" s="43">
        <v>0</v>
      </c>
      <c r="AF320" s="43">
        <v>0</v>
      </c>
      <c r="AG320" s="43">
        <v>0</v>
      </c>
      <c r="AH320" s="43">
        <v>0</v>
      </c>
      <c r="AI320" s="43">
        <v>0</v>
      </c>
      <c r="AJ320" s="43">
        <v>0</v>
      </c>
      <c r="AK320" s="43">
        <v>0</v>
      </c>
      <c r="AN320">
        <v>1</v>
      </c>
    </row>
    <row r="321" spans="1:40" ht="30.75" customHeight="1">
      <c r="A321" s="139" t="s">
        <v>265</v>
      </c>
      <c r="B321" s="139"/>
      <c r="C321" s="49">
        <v>597044.58</v>
      </c>
      <c r="D321" s="49">
        <v>597044.58</v>
      </c>
      <c r="E321" s="50"/>
      <c r="F321" s="50"/>
      <c r="G321" s="50"/>
      <c r="H321" s="51"/>
      <c r="I321" s="52"/>
      <c r="J321" s="50"/>
      <c r="K321" s="49">
        <v>597044.58</v>
      </c>
      <c r="L321" s="49">
        <v>597044.58</v>
      </c>
      <c r="M321" s="51"/>
      <c r="N321" s="75">
        <f aca="true" t="shared" si="227" ref="N321:N329">G321</f>
        <v>0</v>
      </c>
      <c r="O321" s="43">
        <f aca="true" t="shared" si="228" ref="O321:O329">M321-N321</f>
        <v>0</v>
      </c>
      <c r="P321" s="75">
        <f aca="true" t="shared" si="229" ref="P321:P329">N321</f>
        <v>0</v>
      </c>
      <c r="Q321" s="43">
        <f aca="true" t="shared" si="230" ref="Q321:Q329">O321-P321</f>
        <v>0</v>
      </c>
      <c r="R321" s="75">
        <v>0</v>
      </c>
      <c r="S321" s="43">
        <v>0</v>
      </c>
      <c r="T321" s="43">
        <v>0</v>
      </c>
      <c r="U321" s="43">
        <v>0</v>
      </c>
      <c r="V321" s="43">
        <v>0</v>
      </c>
      <c r="W321" s="43">
        <v>0</v>
      </c>
      <c r="X321" s="43">
        <v>0</v>
      </c>
      <c r="Y321" s="43">
        <v>0</v>
      </c>
      <c r="Z321" s="43">
        <v>0</v>
      </c>
      <c r="AA321" s="43">
        <v>0</v>
      </c>
      <c r="AB321" s="43">
        <v>0</v>
      </c>
      <c r="AC321" s="43">
        <v>0</v>
      </c>
      <c r="AD321" s="43">
        <v>0</v>
      </c>
      <c r="AE321" s="43">
        <v>0</v>
      </c>
      <c r="AF321" s="43">
        <v>0</v>
      </c>
      <c r="AG321" s="43">
        <v>0</v>
      </c>
      <c r="AH321" s="43">
        <v>0</v>
      </c>
      <c r="AI321" s="43">
        <v>0</v>
      </c>
      <c r="AJ321" s="43">
        <v>0</v>
      </c>
      <c r="AK321" s="43">
        <v>0</v>
      </c>
      <c r="AN321">
        <v>1</v>
      </c>
    </row>
    <row r="322" spans="1:40" ht="27.75" customHeight="1">
      <c r="A322" s="139" t="s">
        <v>262</v>
      </c>
      <c r="B322" s="139"/>
      <c r="C322" s="49">
        <v>84618.64</v>
      </c>
      <c r="D322" s="49">
        <v>84618.64</v>
      </c>
      <c r="E322" s="50"/>
      <c r="F322" s="50"/>
      <c r="G322" s="50"/>
      <c r="H322" s="51"/>
      <c r="I322" s="52"/>
      <c r="J322" s="50"/>
      <c r="K322" s="49">
        <v>84618.64</v>
      </c>
      <c r="L322" s="49">
        <v>84618.64</v>
      </c>
      <c r="M322" s="51"/>
      <c r="N322" s="75">
        <f t="shared" si="227"/>
        <v>0</v>
      </c>
      <c r="O322" s="43">
        <f t="shared" si="228"/>
        <v>0</v>
      </c>
      <c r="P322" s="75">
        <f t="shared" si="229"/>
        <v>0</v>
      </c>
      <c r="Q322" s="43">
        <f t="shared" si="230"/>
        <v>0</v>
      </c>
      <c r="R322" s="75">
        <v>0</v>
      </c>
      <c r="S322" s="43">
        <v>0</v>
      </c>
      <c r="T322" s="43">
        <v>0</v>
      </c>
      <c r="U322" s="43">
        <v>0</v>
      </c>
      <c r="V322" s="43">
        <v>0</v>
      </c>
      <c r="W322" s="43">
        <v>0</v>
      </c>
      <c r="X322" s="43">
        <v>0</v>
      </c>
      <c r="Y322" s="43">
        <v>0</v>
      </c>
      <c r="Z322" s="43">
        <v>0</v>
      </c>
      <c r="AA322" s="43">
        <v>0</v>
      </c>
      <c r="AB322" s="43">
        <v>0</v>
      </c>
      <c r="AC322" s="43">
        <v>0</v>
      </c>
      <c r="AD322" s="43">
        <v>0</v>
      </c>
      <c r="AE322" s="43">
        <v>0</v>
      </c>
      <c r="AF322" s="43">
        <v>0</v>
      </c>
      <c r="AG322" s="43">
        <v>0</v>
      </c>
      <c r="AH322" s="43">
        <v>0</v>
      </c>
      <c r="AI322" s="43">
        <v>0</v>
      </c>
      <c r="AJ322" s="43">
        <v>0</v>
      </c>
      <c r="AK322" s="43">
        <v>0</v>
      </c>
      <c r="AN322">
        <v>1</v>
      </c>
    </row>
    <row r="323" spans="1:40" ht="30" customHeight="1">
      <c r="A323" s="139" t="s">
        <v>285</v>
      </c>
      <c r="B323" s="139"/>
      <c r="C323" s="49">
        <v>37402.54</v>
      </c>
      <c r="D323" s="49">
        <v>37402.54</v>
      </c>
      <c r="E323" s="50"/>
      <c r="F323" s="50"/>
      <c r="G323" s="50"/>
      <c r="H323" s="51"/>
      <c r="I323" s="52"/>
      <c r="J323" s="50"/>
      <c r="K323" s="49">
        <v>37402.54</v>
      </c>
      <c r="L323" s="49">
        <v>37402.54</v>
      </c>
      <c r="M323" s="51"/>
      <c r="N323" s="75">
        <f t="shared" si="227"/>
        <v>0</v>
      </c>
      <c r="O323" s="43">
        <f t="shared" si="228"/>
        <v>0</v>
      </c>
      <c r="P323" s="75">
        <f t="shared" si="229"/>
        <v>0</v>
      </c>
      <c r="Q323" s="43">
        <f t="shared" si="230"/>
        <v>0</v>
      </c>
      <c r="R323" s="75">
        <v>0</v>
      </c>
      <c r="S323" s="43">
        <v>0</v>
      </c>
      <c r="T323" s="43">
        <v>0</v>
      </c>
      <c r="U323" s="43">
        <v>0</v>
      </c>
      <c r="V323" s="43">
        <v>0</v>
      </c>
      <c r="W323" s="43">
        <v>0</v>
      </c>
      <c r="X323" s="43">
        <v>0</v>
      </c>
      <c r="Y323" s="43">
        <v>0</v>
      </c>
      <c r="Z323" s="43">
        <v>0</v>
      </c>
      <c r="AA323" s="43">
        <v>0</v>
      </c>
      <c r="AB323" s="43">
        <v>0</v>
      </c>
      <c r="AC323" s="43">
        <v>0</v>
      </c>
      <c r="AD323" s="43">
        <v>0</v>
      </c>
      <c r="AE323" s="43">
        <v>0</v>
      </c>
      <c r="AF323" s="43">
        <v>0</v>
      </c>
      <c r="AG323" s="43">
        <v>0</v>
      </c>
      <c r="AH323" s="43">
        <v>0</v>
      </c>
      <c r="AI323" s="43">
        <v>0</v>
      </c>
      <c r="AJ323" s="43">
        <v>0</v>
      </c>
      <c r="AK323" s="43">
        <v>0</v>
      </c>
      <c r="AN323">
        <v>1</v>
      </c>
    </row>
    <row r="324" spans="1:40" ht="15">
      <c r="A324" s="139" t="s">
        <v>197</v>
      </c>
      <c r="B324" s="139"/>
      <c r="C324" s="49">
        <v>20341.2</v>
      </c>
      <c r="D324" s="49">
        <v>20341.2</v>
      </c>
      <c r="E324" s="50"/>
      <c r="F324" s="50"/>
      <c r="G324" s="50"/>
      <c r="H324" s="51"/>
      <c r="I324" s="52"/>
      <c r="J324" s="50"/>
      <c r="K324" s="49">
        <v>20341.2</v>
      </c>
      <c r="L324" s="49">
        <v>20341.2</v>
      </c>
      <c r="M324" s="51"/>
      <c r="N324" s="75">
        <f t="shared" si="227"/>
        <v>0</v>
      </c>
      <c r="O324" s="43">
        <f t="shared" si="228"/>
        <v>0</v>
      </c>
      <c r="P324" s="75">
        <f t="shared" si="229"/>
        <v>0</v>
      </c>
      <c r="Q324" s="43">
        <f t="shared" si="230"/>
        <v>0</v>
      </c>
      <c r="R324" s="75">
        <v>0</v>
      </c>
      <c r="S324" s="43">
        <v>0</v>
      </c>
      <c r="T324" s="43">
        <v>0</v>
      </c>
      <c r="U324" s="43">
        <v>0</v>
      </c>
      <c r="V324" s="43">
        <v>0</v>
      </c>
      <c r="W324" s="43">
        <v>0</v>
      </c>
      <c r="X324" s="43">
        <v>0</v>
      </c>
      <c r="Y324" s="43">
        <v>0</v>
      </c>
      <c r="Z324" s="43">
        <v>0</v>
      </c>
      <c r="AA324" s="43">
        <v>0</v>
      </c>
      <c r="AB324" s="43">
        <v>0</v>
      </c>
      <c r="AC324" s="43">
        <v>0</v>
      </c>
      <c r="AD324" s="43">
        <v>0</v>
      </c>
      <c r="AE324" s="43">
        <v>0</v>
      </c>
      <c r="AF324" s="43">
        <v>0</v>
      </c>
      <c r="AG324" s="43">
        <v>0</v>
      </c>
      <c r="AH324" s="43">
        <v>0</v>
      </c>
      <c r="AI324" s="43">
        <v>0</v>
      </c>
      <c r="AJ324" s="43">
        <v>0</v>
      </c>
      <c r="AK324" s="43">
        <v>0</v>
      </c>
      <c r="AN324">
        <v>1</v>
      </c>
    </row>
    <row r="325" spans="1:40" ht="32.25" customHeight="1">
      <c r="A325" s="139" t="s">
        <v>236</v>
      </c>
      <c r="B325" s="139"/>
      <c r="C325" s="49">
        <v>183860.61</v>
      </c>
      <c r="D325" s="49">
        <v>183860.61</v>
      </c>
      <c r="E325" s="50"/>
      <c r="F325" s="50"/>
      <c r="G325" s="50"/>
      <c r="H325" s="51"/>
      <c r="I325" s="52"/>
      <c r="J325" s="50"/>
      <c r="K325" s="49">
        <v>183860.61</v>
      </c>
      <c r="L325" s="49">
        <v>183860.61</v>
      </c>
      <c r="M325" s="51"/>
      <c r="N325" s="75">
        <f t="shared" si="227"/>
        <v>0</v>
      </c>
      <c r="O325" s="43">
        <f t="shared" si="228"/>
        <v>0</v>
      </c>
      <c r="P325" s="75">
        <f t="shared" si="229"/>
        <v>0</v>
      </c>
      <c r="Q325" s="43">
        <f t="shared" si="230"/>
        <v>0</v>
      </c>
      <c r="R325" s="75">
        <v>0</v>
      </c>
      <c r="S325" s="43">
        <v>0</v>
      </c>
      <c r="T325" s="43">
        <v>0</v>
      </c>
      <c r="U325" s="43">
        <v>0</v>
      </c>
      <c r="V325" s="43">
        <v>0</v>
      </c>
      <c r="W325" s="43">
        <v>0</v>
      </c>
      <c r="X325" s="43">
        <v>0</v>
      </c>
      <c r="Y325" s="43">
        <v>0</v>
      </c>
      <c r="Z325" s="43">
        <v>0</v>
      </c>
      <c r="AA325" s="43">
        <v>0</v>
      </c>
      <c r="AB325" s="43">
        <v>0</v>
      </c>
      <c r="AC325" s="43">
        <v>0</v>
      </c>
      <c r="AD325" s="43">
        <v>0</v>
      </c>
      <c r="AE325" s="43">
        <v>0</v>
      </c>
      <c r="AF325" s="43">
        <v>0</v>
      </c>
      <c r="AG325" s="43">
        <v>0</v>
      </c>
      <c r="AH325" s="43">
        <v>0</v>
      </c>
      <c r="AI325" s="43">
        <v>0</v>
      </c>
      <c r="AJ325" s="43">
        <v>0</v>
      </c>
      <c r="AK325" s="43">
        <v>0</v>
      </c>
      <c r="AN325">
        <v>1</v>
      </c>
    </row>
    <row r="326" spans="1:40" ht="15">
      <c r="A326" s="139" t="s">
        <v>301</v>
      </c>
      <c r="B326" s="139"/>
      <c r="C326" s="49">
        <v>75423.73</v>
      </c>
      <c r="D326" s="49">
        <v>75423.73</v>
      </c>
      <c r="E326" s="50"/>
      <c r="F326" s="50"/>
      <c r="G326" s="50"/>
      <c r="H326" s="51"/>
      <c r="I326" s="52"/>
      <c r="J326" s="50"/>
      <c r="K326" s="49">
        <v>75423.73</v>
      </c>
      <c r="L326" s="49">
        <v>75423.73</v>
      </c>
      <c r="M326" s="51"/>
      <c r="N326" s="75">
        <f t="shared" si="227"/>
        <v>0</v>
      </c>
      <c r="O326" s="43">
        <f t="shared" si="228"/>
        <v>0</v>
      </c>
      <c r="P326" s="75">
        <f t="shared" si="229"/>
        <v>0</v>
      </c>
      <c r="Q326" s="43">
        <f t="shared" si="230"/>
        <v>0</v>
      </c>
      <c r="R326" s="75">
        <v>0</v>
      </c>
      <c r="S326" s="43">
        <v>0</v>
      </c>
      <c r="T326" s="43">
        <v>0</v>
      </c>
      <c r="U326" s="43">
        <v>0</v>
      </c>
      <c r="V326" s="43">
        <v>0</v>
      </c>
      <c r="W326" s="43">
        <v>0</v>
      </c>
      <c r="X326" s="43">
        <v>0</v>
      </c>
      <c r="Y326" s="43">
        <v>0</v>
      </c>
      <c r="Z326" s="43">
        <v>0</v>
      </c>
      <c r="AA326" s="43">
        <v>0</v>
      </c>
      <c r="AB326" s="43">
        <v>0</v>
      </c>
      <c r="AC326" s="43">
        <v>0</v>
      </c>
      <c r="AD326" s="43">
        <v>0</v>
      </c>
      <c r="AE326" s="43">
        <v>0</v>
      </c>
      <c r="AF326" s="43">
        <v>0</v>
      </c>
      <c r="AG326" s="43">
        <v>0</v>
      </c>
      <c r="AH326" s="43">
        <v>0</v>
      </c>
      <c r="AI326" s="43">
        <v>0</v>
      </c>
      <c r="AJ326" s="43">
        <v>0</v>
      </c>
      <c r="AK326" s="43">
        <v>0</v>
      </c>
      <c r="AN326">
        <v>1</v>
      </c>
    </row>
    <row r="327" spans="1:40" ht="24" customHeight="1">
      <c r="A327" s="139" t="s">
        <v>258</v>
      </c>
      <c r="B327" s="139"/>
      <c r="C327" s="49">
        <v>794915.26</v>
      </c>
      <c r="D327" s="49">
        <v>794915.26</v>
      </c>
      <c r="E327" s="50"/>
      <c r="F327" s="50"/>
      <c r="G327" s="50"/>
      <c r="H327" s="51"/>
      <c r="I327" s="52"/>
      <c r="J327" s="50"/>
      <c r="K327" s="49">
        <v>794915.26</v>
      </c>
      <c r="L327" s="49">
        <v>794915.26</v>
      </c>
      <c r="M327" s="51"/>
      <c r="N327" s="75">
        <f t="shared" si="227"/>
        <v>0</v>
      </c>
      <c r="O327" s="43">
        <f t="shared" si="228"/>
        <v>0</v>
      </c>
      <c r="P327" s="75">
        <f t="shared" si="229"/>
        <v>0</v>
      </c>
      <c r="Q327" s="43">
        <f t="shared" si="230"/>
        <v>0</v>
      </c>
      <c r="R327" s="75">
        <v>0</v>
      </c>
      <c r="S327" s="43">
        <v>0</v>
      </c>
      <c r="T327" s="43">
        <v>0</v>
      </c>
      <c r="U327" s="43">
        <v>0</v>
      </c>
      <c r="V327" s="43">
        <v>0</v>
      </c>
      <c r="W327" s="43">
        <v>0</v>
      </c>
      <c r="X327" s="43">
        <v>0</v>
      </c>
      <c r="Y327" s="43">
        <v>0</v>
      </c>
      <c r="Z327" s="43">
        <v>0</v>
      </c>
      <c r="AA327" s="43">
        <v>0</v>
      </c>
      <c r="AB327" s="43">
        <v>0</v>
      </c>
      <c r="AC327" s="43">
        <v>0</v>
      </c>
      <c r="AD327" s="43">
        <v>0</v>
      </c>
      <c r="AE327" s="43">
        <v>0</v>
      </c>
      <c r="AF327" s="43">
        <v>0</v>
      </c>
      <c r="AG327" s="43">
        <v>0</v>
      </c>
      <c r="AH327" s="43">
        <v>0</v>
      </c>
      <c r="AI327" s="43">
        <v>0</v>
      </c>
      <c r="AJ327" s="43">
        <v>0</v>
      </c>
      <c r="AK327" s="43">
        <v>0</v>
      </c>
      <c r="AN327">
        <v>1</v>
      </c>
    </row>
    <row r="328" spans="1:40" ht="22.5" customHeight="1">
      <c r="A328" s="139" t="s">
        <v>264</v>
      </c>
      <c r="B328" s="139"/>
      <c r="C328" s="49">
        <v>42925.45</v>
      </c>
      <c r="D328" s="49">
        <v>42925.45</v>
      </c>
      <c r="E328" s="50"/>
      <c r="F328" s="50"/>
      <c r="G328" s="50"/>
      <c r="H328" s="51"/>
      <c r="I328" s="52"/>
      <c r="J328" s="50"/>
      <c r="K328" s="49">
        <v>42925.45</v>
      </c>
      <c r="L328" s="49">
        <v>42925.45</v>
      </c>
      <c r="M328" s="51"/>
      <c r="N328" s="75">
        <f t="shared" si="227"/>
        <v>0</v>
      </c>
      <c r="O328" s="43">
        <f t="shared" si="228"/>
        <v>0</v>
      </c>
      <c r="P328" s="75">
        <f t="shared" si="229"/>
        <v>0</v>
      </c>
      <c r="Q328" s="43">
        <f t="shared" si="230"/>
        <v>0</v>
      </c>
      <c r="R328" s="75">
        <v>0</v>
      </c>
      <c r="S328" s="43">
        <v>0</v>
      </c>
      <c r="T328" s="43">
        <v>0</v>
      </c>
      <c r="U328" s="43">
        <v>0</v>
      </c>
      <c r="V328" s="43">
        <v>0</v>
      </c>
      <c r="W328" s="43">
        <v>0</v>
      </c>
      <c r="X328" s="43">
        <v>0</v>
      </c>
      <c r="Y328" s="43">
        <v>0</v>
      </c>
      <c r="Z328" s="43">
        <v>0</v>
      </c>
      <c r="AA328" s="43">
        <v>0</v>
      </c>
      <c r="AB328" s="43">
        <v>0</v>
      </c>
      <c r="AC328" s="43">
        <v>0</v>
      </c>
      <c r="AD328" s="43">
        <v>0</v>
      </c>
      <c r="AE328" s="43">
        <v>0</v>
      </c>
      <c r="AF328" s="43">
        <v>0</v>
      </c>
      <c r="AG328" s="43">
        <v>0</v>
      </c>
      <c r="AH328" s="43">
        <v>0</v>
      </c>
      <c r="AI328" s="43">
        <v>0</v>
      </c>
      <c r="AJ328" s="43">
        <v>0</v>
      </c>
      <c r="AK328" s="43">
        <v>0</v>
      </c>
      <c r="AN328">
        <v>1</v>
      </c>
    </row>
    <row r="329" spans="1:40" ht="24.75" customHeight="1">
      <c r="A329" s="139" t="s">
        <v>168</v>
      </c>
      <c r="B329" s="139"/>
      <c r="C329" s="49">
        <v>203568.64</v>
      </c>
      <c r="D329" s="49">
        <v>203568.64</v>
      </c>
      <c r="E329" s="50"/>
      <c r="F329" s="50"/>
      <c r="G329" s="50"/>
      <c r="H329" s="51"/>
      <c r="I329" s="52"/>
      <c r="J329" s="50"/>
      <c r="K329" s="49">
        <v>203568.64</v>
      </c>
      <c r="L329" s="49">
        <v>203568.64</v>
      </c>
      <c r="M329" s="51"/>
      <c r="N329" s="75">
        <f t="shared" si="227"/>
        <v>0</v>
      </c>
      <c r="O329" s="43">
        <f t="shared" si="228"/>
        <v>0</v>
      </c>
      <c r="P329" s="75">
        <f t="shared" si="229"/>
        <v>0</v>
      </c>
      <c r="Q329" s="43">
        <f t="shared" si="230"/>
        <v>0</v>
      </c>
      <c r="R329" s="75">
        <v>0</v>
      </c>
      <c r="S329" s="43">
        <v>0</v>
      </c>
      <c r="T329" s="43">
        <v>0</v>
      </c>
      <c r="U329" s="43">
        <v>0</v>
      </c>
      <c r="V329" s="43">
        <v>0</v>
      </c>
      <c r="W329" s="43">
        <v>0</v>
      </c>
      <c r="X329" s="43">
        <v>0</v>
      </c>
      <c r="Y329" s="43">
        <v>0</v>
      </c>
      <c r="Z329" s="43">
        <v>0</v>
      </c>
      <c r="AA329" s="43">
        <v>0</v>
      </c>
      <c r="AB329" s="43">
        <v>0</v>
      </c>
      <c r="AC329" s="43">
        <v>0</v>
      </c>
      <c r="AD329" s="43">
        <v>0</v>
      </c>
      <c r="AE329" s="43">
        <v>0</v>
      </c>
      <c r="AF329" s="43">
        <v>0</v>
      </c>
      <c r="AG329" s="43">
        <v>0</v>
      </c>
      <c r="AH329" s="43">
        <v>0</v>
      </c>
      <c r="AI329" s="43">
        <v>0</v>
      </c>
      <c r="AJ329" s="43">
        <v>0</v>
      </c>
      <c r="AK329" s="43">
        <v>0</v>
      </c>
      <c r="AN329">
        <v>1</v>
      </c>
    </row>
    <row r="330" spans="1:37" ht="27.75" customHeight="1">
      <c r="A330" s="144" t="s">
        <v>370</v>
      </c>
      <c r="B330" s="144"/>
      <c r="C330" s="57">
        <v>1093908.9</v>
      </c>
      <c r="D330" s="57">
        <v>1093908.9</v>
      </c>
      <c r="E330" s="58"/>
      <c r="F330" s="58"/>
      <c r="G330" s="58"/>
      <c r="H330" s="59"/>
      <c r="I330" s="60"/>
      <c r="J330" s="58"/>
      <c r="K330" s="57">
        <f aca="true" t="shared" si="231" ref="K330:AK330">SUM(K331:K332)</f>
        <v>727291.1000000001</v>
      </c>
      <c r="L330" s="57">
        <f t="shared" si="231"/>
        <v>727291.1000000001</v>
      </c>
      <c r="M330" s="57">
        <f t="shared" si="231"/>
        <v>0</v>
      </c>
      <c r="N330" s="80">
        <f t="shared" si="231"/>
        <v>0</v>
      </c>
      <c r="O330" s="80">
        <f t="shared" si="231"/>
        <v>0</v>
      </c>
      <c r="P330" s="80">
        <f t="shared" si="231"/>
        <v>0</v>
      </c>
      <c r="Q330" s="80">
        <f t="shared" si="231"/>
        <v>0</v>
      </c>
      <c r="R330" s="80">
        <f t="shared" si="231"/>
        <v>0</v>
      </c>
      <c r="S330" s="80">
        <f t="shared" si="231"/>
        <v>0</v>
      </c>
      <c r="T330" s="80">
        <f t="shared" si="231"/>
        <v>0</v>
      </c>
      <c r="U330" s="80">
        <f t="shared" si="231"/>
        <v>0</v>
      </c>
      <c r="V330" s="80">
        <f t="shared" si="231"/>
        <v>0</v>
      </c>
      <c r="W330" s="80">
        <f t="shared" si="231"/>
        <v>0</v>
      </c>
      <c r="X330" s="80">
        <f t="shared" si="231"/>
        <v>0</v>
      </c>
      <c r="Y330" s="80">
        <f t="shared" si="231"/>
        <v>0</v>
      </c>
      <c r="Z330" s="80">
        <f t="shared" si="231"/>
        <v>0</v>
      </c>
      <c r="AA330" s="80">
        <f t="shared" si="231"/>
        <v>0</v>
      </c>
      <c r="AB330" s="80">
        <f t="shared" si="231"/>
        <v>0</v>
      </c>
      <c r="AC330" s="80">
        <f t="shared" si="231"/>
        <v>0</v>
      </c>
      <c r="AD330" s="80">
        <f t="shared" si="231"/>
        <v>0</v>
      </c>
      <c r="AE330" s="80">
        <f t="shared" si="231"/>
        <v>0</v>
      </c>
      <c r="AF330" s="80">
        <f t="shared" si="231"/>
        <v>0</v>
      </c>
      <c r="AG330" s="80">
        <f t="shared" si="231"/>
        <v>0</v>
      </c>
      <c r="AH330" s="80">
        <f t="shared" si="231"/>
        <v>0</v>
      </c>
      <c r="AI330" s="80">
        <f t="shared" si="231"/>
        <v>0</v>
      </c>
      <c r="AJ330" s="80">
        <f t="shared" si="231"/>
        <v>0</v>
      </c>
      <c r="AK330" s="80">
        <f t="shared" si="231"/>
        <v>0</v>
      </c>
    </row>
    <row r="331" spans="1:40" ht="23.25" customHeight="1">
      <c r="A331" s="139" t="s">
        <v>314</v>
      </c>
      <c r="B331" s="139"/>
      <c r="C331" s="49">
        <v>212064.32</v>
      </c>
      <c r="D331" s="49">
        <v>212064.32</v>
      </c>
      <c r="E331" s="50"/>
      <c r="F331" s="50"/>
      <c r="G331" s="50"/>
      <c r="H331" s="51"/>
      <c r="I331" s="52"/>
      <c r="J331" s="50"/>
      <c r="K331" s="49">
        <v>212064.32</v>
      </c>
      <c r="L331" s="49">
        <v>212064.32</v>
      </c>
      <c r="M331" s="51"/>
      <c r="N331" s="75">
        <f>G331</f>
        <v>0</v>
      </c>
      <c r="O331" s="75">
        <f aca="true" t="shared" si="232" ref="O331:V332">H331</f>
        <v>0</v>
      </c>
      <c r="P331" s="75">
        <f t="shared" si="232"/>
        <v>0</v>
      </c>
      <c r="Q331" s="75">
        <f t="shared" si="232"/>
        <v>0</v>
      </c>
      <c r="R331" s="75">
        <v>0</v>
      </c>
      <c r="S331" s="75">
        <v>0</v>
      </c>
      <c r="T331" s="75">
        <f t="shared" si="232"/>
        <v>0</v>
      </c>
      <c r="U331" s="75">
        <f t="shared" si="232"/>
        <v>0</v>
      </c>
      <c r="V331" s="75">
        <f t="shared" si="232"/>
        <v>0</v>
      </c>
      <c r="W331" s="75">
        <f aca="true" t="shared" si="233" ref="W331:AK332">P331</f>
        <v>0</v>
      </c>
      <c r="X331" s="75">
        <f t="shared" si="233"/>
        <v>0</v>
      </c>
      <c r="Y331" s="75">
        <f t="shared" si="233"/>
        <v>0</v>
      </c>
      <c r="Z331" s="75">
        <f t="shared" si="233"/>
        <v>0</v>
      </c>
      <c r="AA331" s="75">
        <f t="shared" si="233"/>
        <v>0</v>
      </c>
      <c r="AB331" s="75">
        <f t="shared" si="233"/>
        <v>0</v>
      </c>
      <c r="AC331" s="75">
        <f t="shared" si="233"/>
        <v>0</v>
      </c>
      <c r="AD331" s="75">
        <f t="shared" si="233"/>
        <v>0</v>
      </c>
      <c r="AE331" s="75">
        <f t="shared" si="233"/>
        <v>0</v>
      </c>
      <c r="AF331" s="75">
        <f t="shared" si="233"/>
        <v>0</v>
      </c>
      <c r="AG331" s="75">
        <f t="shared" si="233"/>
        <v>0</v>
      </c>
      <c r="AH331" s="75">
        <f t="shared" si="233"/>
        <v>0</v>
      </c>
      <c r="AI331" s="75">
        <f t="shared" si="233"/>
        <v>0</v>
      </c>
      <c r="AJ331" s="75">
        <f t="shared" si="233"/>
        <v>0</v>
      </c>
      <c r="AK331" s="75">
        <f t="shared" si="233"/>
        <v>0</v>
      </c>
      <c r="AN331">
        <v>1</v>
      </c>
    </row>
    <row r="332" spans="1:40" ht="25.5" customHeight="1">
      <c r="A332" s="139" t="s">
        <v>270</v>
      </c>
      <c r="B332" s="139"/>
      <c r="C332" s="49">
        <v>515226.78</v>
      </c>
      <c r="D332" s="49">
        <v>515226.78</v>
      </c>
      <c r="E332" s="50"/>
      <c r="F332" s="50"/>
      <c r="G332" s="50"/>
      <c r="H332" s="51"/>
      <c r="I332" s="52"/>
      <c r="J332" s="50"/>
      <c r="K332" s="49">
        <v>515226.78</v>
      </c>
      <c r="L332" s="49">
        <v>515226.78</v>
      </c>
      <c r="M332" s="51"/>
      <c r="N332" s="75">
        <f>G332</f>
        <v>0</v>
      </c>
      <c r="O332" s="75">
        <f t="shared" si="232"/>
        <v>0</v>
      </c>
      <c r="P332" s="75">
        <f t="shared" si="232"/>
        <v>0</v>
      </c>
      <c r="Q332" s="75">
        <f t="shared" si="232"/>
        <v>0</v>
      </c>
      <c r="R332" s="75">
        <v>0</v>
      </c>
      <c r="S332" s="75">
        <v>0</v>
      </c>
      <c r="T332" s="75">
        <f t="shared" si="232"/>
        <v>0</v>
      </c>
      <c r="U332" s="75">
        <f t="shared" si="232"/>
        <v>0</v>
      </c>
      <c r="V332" s="75">
        <f t="shared" si="232"/>
        <v>0</v>
      </c>
      <c r="W332" s="75">
        <f t="shared" si="233"/>
        <v>0</v>
      </c>
      <c r="X332" s="75">
        <f t="shared" si="233"/>
        <v>0</v>
      </c>
      <c r="Y332" s="75">
        <f t="shared" si="233"/>
        <v>0</v>
      </c>
      <c r="Z332" s="75">
        <f t="shared" si="233"/>
        <v>0</v>
      </c>
      <c r="AA332" s="75">
        <f t="shared" si="233"/>
        <v>0</v>
      </c>
      <c r="AB332" s="75">
        <f t="shared" si="233"/>
        <v>0</v>
      </c>
      <c r="AC332" s="75">
        <f t="shared" si="233"/>
        <v>0</v>
      </c>
      <c r="AD332" s="75">
        <f t="shared" si="233"/>
        <v>0</v>
      </c>
      <c r="AE332" s="75">
        <f t="shared" si="233"/>
        <v>0</v>
      </c>
      <c r="AF332" s="75">
        <f t="shared" si="233"/>
        <v>0</v>
      </c>
      <c r="AG332" s="75">
        <f t="shared" si="233"/>
        <v>0</v>
      </c>
      <c r="AH332" s="75">
        <f t="shared" si="233"/>
        <v>0</v>
      </c>
      <c r="AI332" s="75">
        <f t="shared" si="233"/>
        <v>0</v>
      </c>
      <c r="AJ332" s="75">
        <f t="shared" si="233"/>
        <v>0</v>
      </c>
      <c r="AK332" s="75">
        <f t="shared" si="233"/>
        <v>0</v>
      </c>
      <c r="AN332">
        <v>1</v>
      </c>
    </row>
    <row r="333" spans="1:37" ht="15">
      <c r="A333" s="144" t="s">
        <v>371</v>
      </c>
      <c r="B333" s="144"/>
      <c r="C333" s="57">
        <v>189284.72</v>
      </c>
      <c r="D333" s="57">
        <v>180904.75</v>
      </c>
      <c r="E333" s="57">
        <v>8379.97</v>
      </c>
      <c r="F333" s="58"/>
      <c r="G333" s="81">
        <v>761.79</v>
      </c>
      <c r="H333" s="59"/>
      <c r="I333" s="60"/>
      <c r="J333" s="58"/>
      <c r="K333" s="57">
        <f>SUM(K334:K336)</f>
        <v>189284.72</v>
      </c>
      <c r="L333" s="57">
        <f>SUM(L334:L336)</f>
        <v>181666.54</v>
      </c>
      <c r="M333" s="57">
        <f>SUM(M334:M336)</f>
        <v>7618.18</v>
      </c>
      <c r="N333" s="66">
        <f>SUM(N334:N336)</f>
        <v>761.79</v>
      </c>
      <c r="O333" s="66">
        <f aca="true" t="shared" si="234" ref="O333:AK333">SUM(O334:O336)</f>
        <v>6856.39</v>
      </c>
      <c r="P333" s="66">
        <f t="shared" si="234"/>
        <v>761.79</v>
      </c>
      <c r="Q333" s="66">
        <f t="shared" si="234"/>
        <v>6094.6</v>
      </c>
      <c r="R333" s="66">
        <f t="shared" si="234"/>
        <v>761.79</v>
      </c>
      <c r="S333" s="66">
        <f t="shared" si="234"/>
        <v>5332.81</v>
      </c>
      <c r="T333" s="66">
        <f t="shared" si="234"/>
        <v>761.79</v>
      </c>
      <c r="U333" s="66">
        <f t="shared" si="234"/>
        <v>4571.02</v>
      </c>
      <c r="V333" s="66">
        <f t="shared" si="234"/>
        <v>761.79</v>
      </c>
      <c r="W333" s="66">
        <f t="shared" si="234"/>
        <v>3809.2300000000005</v>
      </c>
      <c r="X333" s="66">
        <f t="shared" si="234"/>
        <v>761.79</v>
      </c>
      <c r="Y333" s="66">
        <f t="shared" si="234"/>
        <v>3047.4400000000005</v>
      </c>
      <c r="Z333" s="66">
        <f t="shared" si="234"/>
        <v>761.79</v>
      </c>
      <c r="AA333" s="66">
        <f t="shared" si="234"/>
        <v>2285.6500000000005</v>
      </c>
      <c r="AB333" s="66">
        <f t="shared" si="234"/>
        <v>761.79</v>
      </c>
      <c r="AC333" s="66">
        <f t="shared" si="234"/>
        <v>1523.8600000000006</v>
      </c>
      <c r="AD333" s="66">
        <f t="shared" si="234"/>
        <v>761.79</v>
      </c>
      <c r="AE333" s="66">
        <f t="shared" si="234"/>
        <v>762.0700000000006</v>
      </c>
      <c r="AF333" s="66">
        <f t="shared" si="234"/>
        <v>761.79</v>
      </c>
      <c r="AG333" s="66">
        <f t="shared" si="234"/>
        <v>0.28000000000065484</v>
      </c>
      <c r="AH333" s="66">
        <f t="shared" si="234"/>
        <v>0.28000000000065484</v>
      </c>
      <c r="AI333" s="66">
        <f t="shared" si="234"/>
        <v>0</v>
      </c>
      <c r="AJ333" s="66">
        <f t="shared" si="234"/>
        <v>0</v>
      </c>
      <c r="AK333" s="66">
        <f t="shared" si="234"/>
        <v>0</v>
      </c>
    </row>
    <row r="334" spans="1:40" ht="28.5" customHeight="1">
      <c r="A334" s="139" t="s">
        <v>176</v>
      </c>
      <c r="B334" s="139"/>
      <c r="C334" s="49">
        <v>117400</v>
      </c>
      <c r="D334" s="49">
        <v>117400</v>
      </c>
      <c r="E334" s="50"/>
      <c r="F334" s="50"/>
      <c r="G334" s="50"/>
      <c r="H334" s="51"/>
      <c r="I334" s="52"/>
      <c r="J334" s="50"/>
      <c r="K334" s="49">
        <v>117400</v>
      </c>
      <c r="L334" s="49">
        <v>117400</v>
      </c>
      <c r="M334" s="51"/>
      <c r="N334" s="75">
        <f>G334</f>
        <v>0</v>
      </c>
      <c r="O334" s="43">
        <f>M334-N334</f>
        <v>0</v>
      </c>
      <c r="P334" s="75">
        <f>N334</f>
        <v>0</v>
      </c>
      <c r="Q334" s="43">
        <f>P334</f>
        <v>0</v>
      </c>
      <c r="R334" s="75">
        <f>P334</f>
        <v>0</v>
      </c>
      <c r="S334" s="43">
        <f>Q334-R334</f>
        <v>0</v>
      </c>
      <c r="T334" s="75">
        <f>R334</f>
        <v>0</v>
      </c>
      <c r="U334" s="43">
        <f>S334-T334</f>
        <v>0</v>
      </c>
      <c r="V334" s="75">
        <f>T334</f>
        <v>0</v>
      </c>
      <c r="W334" s="43">
        <f>U334-V334</f>
        <v>0</v>
      </c>
      <c r="X334" s="75">
        <f>V334</f>
        <v>0</v>
      </c>
      <c r="Y334" s="43">
        <f>W334-X334</f>
        <v>0</v>
      </c>
      <c r="Z334" s="75">
        <f>X334</f>
        <v>0</v>
      </c>
      <c r="AA334" s="43">
        <f>Y334-Z334</f>
        <v>0</v>
      </c>
      <c r="AB334" s="75">
        <f>Z334</f>
        <v>0</v>
      </c>
      <c r="AC334" s="43">
        <f>AA334-AB334</f>
        <v>0</v>
      </c>
      <c r="AD334" s="75">
        <f>AB334</f>
        <v>0</v>
      </c>
      <c r="AE334" s="43">
        <f>AC334-AD334</f>
        <v>0</v>
      </c>
      <c r="AF334" s="75">
        <f>AD334</f>
        <v>0</v>
      </c>
      <c r="AG334" s="43">
        <f>AE334-AF334</f>
        <v>0</v>
      </c>
      <c r="AH334" s="75">
        <f>AF334</f>
        <v>0</v>
      </c>
      <c r="AI334" s="43">
        <f>AG334-AH334</f>
        <v>0</v>
      </c>
      <c r="AJ334" s="75">
        <f>AH334</f>
        <v>0</v>
      </c>
      <c r="AK334" s="43">
        <f>AI334-AJ334</f>
        <v>0</v>
      </c>
      <c r="AN334">
        <v>1</v>
      </c>
    </row>
    <row r="335" spans="1:40" ht="24" customHeight="1">
      <c r="A335" s="139" t="s">
        <v>50</v>
      </c>
      <c r="B335" s="139"/>
      <c r="C335" s="49">
        <v>46469.47</v>
      </c>
      <c r="D335" s="49">
        <v>38089.5</v>
      </c>
      <c r="E335" s="49">
        <v>8379.97</v>
      </c>
      <c r="F335" s="50"/>
      <c r="G335" s="61">
        <v>761.79</v>
      </c>
      <c r="H335" s="51"/>
      <c r="I335" s="52"/>
      <c r="J335" s="50"/>
      <c r="K335" s="49">
        <v>46469.47</v>
      </c>
      <c r="L335" s="49">
        <v>38851.29</v>
      </c>
      <c r="M335" s="65">
        <v>7618.18</v>
      </c>
      <c r="N335" s="75">
        <f>G335</f>
        <v>761.79</v>
      </c>
      <c r="O335" s="43">
        <f>M335-N335</f>
        <v>6856.39</v>
      </c>
      <c r="P335" s="75">
        <f>N335</f>
        <v>761.79</v>
      </c>
      <c r="Q335" s="43">
        <f>O335-P335</f>
        <v>6094.6</v>
      </c>
      <c r="R335" s="75">
        <f>P335</f>
        <v>761.79</v>
      </c>
      <c r="S335" s="43">
        <f>Q335-R335</f>
        <v>5332.81</v>
      </c>
      <c r="T335" s="75">
        <f>R335</f>
        <v>761.79</v>
      </c>
      <c r="U335" s="43">
        <f>S335-T335</f>
        <v>4571.02</v>
      </c>
      <c r="V335" s="75">
        <f>T335</f>
        <v>761.79</v>
      </c>
      <c r="W335" s="43">
        <f>U335-V335</f>
        <v>3809.2300000000005</v>
      </c>
      <c r="X335" s="75">
        <f>V335</f>
        <v>761.79</v>
      </c>
      <c r="Y335" s="43">
        <f>W335-X335</f>
        <v>3047.4400000000005</v>
      </c>
      <c r="Z335" s="75">
        <f>X335</f>
        <v>761.79</v>
      </c>
      <c r="AA335" s="43">
        <f>Y335-Z335</f>
        <v>2285.6500000000005</v>
      </c>
      <c r="AB335" s="75">
        <f>Z335</f>
        <v>761.79</v>
      </c>
      <c r="AC335" s="43">
        <f>AA335-AB335</f>
        <v>1523.8600000000006</v>
      </c>
      <c r="AD335" s="75">
        <f>AB335</f>
        <v>761.79</v>
      </c>
      <c r="AE335" s="43">
        <f>AC335-AD335</f>
        <v>762.0700000000006</v>
      </c>
      <c r="AF335" s="75">
        <f>AD335</f>
        <v>761.79</v>
      </c>
      <c r="AG335" s="43">
        <f>AE335-AF335</f>
        <v>0.28000000000065484</v>
      </c>
      <c r="AH335" s="75">
        <f>AG335</f>
        <v>0.28000000000065484</v>
      </c>
      <c r="AI335" s="43">
        <f>AG335-AH335</f>
        <v>0</v>
      </c>
      <c r="AJ335" s="75">
        <f>AI335</f>
        <v>0</v>
      </c>
      <c r="AK335" s="43">
        <f>AI335-AJ335</f>
        <v>0</v>
      </c>
      <c r="AN335">
        <v>1</v>
      </c>
    </row>
    <row r="336" spans="1:40" ht="25.5" customHeight="1">
      <c r="A336" s="139" t="s">
        <v>188</v>
      </c>
      <c r="B336" s="139"/>
      <c r="C336" s="49">
        <v>25415.25</v>
      </c>
      <c r="D336" s="49">
        <v>25415.25</v>
      </c>
      <c r="E336" s="50"/>
      <c r="F336" s="50"/>
      <c r="G336" s="50"/>
      <c r="H336" s="51"/>
      <c r="I336" s="52"/>
      <c r="J336" s="50"/>
      <c r="K336" s="49">
        <v>25415.25</v>
      </c>
      <c r="L336" s="49">
        <v>25415.25</v>
      </c>
      <c r="M336" s="51"/>
      <c r="N336" s="75">
        <f>G336</f>
        <v>0</v>
      </c>
      <c r="O336" s="43">
        <f>M336-N336</f>
        <v>0</v>
      </c>
      <c r="P336" s="75">
        <f>N336</f>
        <v>0</v>
      </c>
      <c r="Q336" s="43">
        <f>P336</f>
        <v>0</v>
      </c>
      <c r="R336" s="75">
        <f>P336</f>
        <v>0</v>
      </c>
      <c r="S336" s="43">
        <f>Q336-R336</f>
        <v>0</v>
      </c>
      <c r="T336" s="75">
        <f>R336</f>
        <v>0</v>
      </c>
      <c r="U336" s="43">
        <f>S336-T336</f>
        <v>0</v>
      </c>
      <c r="V336" s="75">
        <f>T336</f>
        <v>0</v>
      </c>
      <c r="W336" s="43">
        <f>U336-V336</f>
        <v>0</v>
      </c>
      <c r="X336" s="75">
        <f>V336</f>
        <v>0</v>
      </c>
      <c r="Y336" s="43">
        <f>W336-X336</f>
        <v>0</v>
      </c>
      <c r="Z336" s="75">
        <f>X336</f>
        <v>0</v>
      </c>
      <c r="AA336" s="43">
        <f>Y336-Z336</f>
        <v>0</v>
      </c>
      <c r="AB336" s="75">
        <f>Z336</f>
        <v>0</v>
      </c>
      <c r="AC336" s="43">
        <f>AA336-AB336</f>
        <v>0</v>
      </c>
      <c r="AD336" s="75">
        <f>AB336</f>
        <v>0</v>
      </c>
      <c r="AE336" s="43">
        <f>AC336-AD336</f>
        <v>0</v>
      </c>
      <c r="AF336" s="75">
        <f>AD336</f>
        <v>0</v>
      </c>
      <c r="AG336" s="43">
        <f>AE336-AF336</f>
        <v>0</v>
      </c>
      <c r="AH336" s="75">
        <f>AF336</f>
        <v>0</v>
      </c>
      <c r="AI336" s="43">
        <f>AG336-AH336</f>
        <v>0</v>
      </c>
      <c r="AJ336" s="75">
        <f>AH336</f>
        <v>0</v>
      </c>
      <c r="AK336" s="43">
        <f>AI336-AJ336</f>
        <v>0</v>
      </c>
      <c r="AN336">
        <v>1</v>
      </c>
    </row>
    <row r="337" spans="1:37" ht="30.75" customHeight="1">
      <c r="A337" s="150" t="s">
        <v>343</v>
      </c>
      <c r="B337" s="150"/>
      <c r="C337" s="82">
        <f>C8+C9+C11+C10</f>
        <v>4949012013.769999</v>
      </c>
      <c r="D337" s="82">
        <f aca="true" t="shared" si="235" ref="D337:J337">D8+D9+D11+D10</f>
        <v>838486815.4300001</v>
      </c>
      <c r="E337" s="82">
        <f t="shared" si="235"/>
        <v>4110496718.6800003</v>
      </c>
      <c r="F337" s="82">
        <f t="shared" si="235"/>
        <v>884705.46</v>
      </c>
      <c r="G337" s="82">
        <f t="shared" si="235"/>
        <v>13174044.129999999</v>
      </c>
      <c r="H337" s="82">
        <f t="shared" si="235"/>
        <v>0</v>
      </c>
      <c r="I337" s="82">
        <f t="shared" si="235"/>
        <v>0</v>
      </c>
      <c r="J337" s="82">
        <f t="shared" si="235"/>
        <v>0</v>
      </c>
      <c r="K337" s="82">
        <f>K8+K9+K11+K10</f>
        <v>4926402580.830002</v>
      </c>
      <c r="L337" s="82">
        <f aca="true" t="shared" si="236" ref="L337:AC337">L8+L9+L11+L10</f>
        <v>851521375.7400001</v>
      </c>
      <c r="M337" s="82">
        <f t="shared" si="236"/>
        <v>4098207380.0099993</v>
      </c>
      <c r="N337" s="82">
        <f t="shared" si="236"/>
        <v>13284632.331249999</v>
      </c>
      <c r="O337" s="82">
        <f t="shared" si="236"/>
        <v>4084922747.6787515</v>
      </c>
      <c r="P337" s="82">
        <f t="shared" si="236"/>
        <v>13284632.331249999</v>
      </c>
      <c r="Q337" s="82">
        <f t="shared" si="236"/>
        <v>4072672055.9174995</v>
      </c>
      <c r="R337" s="82">
        <f>R8+R9+R11+R10</f>
        <v>13456955.72125</v>
      </c>
      <c r="S337" s="82">
        <f t="shared" si="236"/>
        <v>4059215100.1962514</v>
      </c>
      <c r="T337" s="82">
        <f>T8+T9+T11+T10</f>
        <v>13456955.72125</v>
      </c>
      <c r="U337" s="82">
        <f t="shared" si="236"/>
        <v>4045758144.475003</v>
      </c>
      <c r="V337" s="82">
        <f t="shared" si="236"/>
        <v>13266101.8325</v>
      </c>
      <c r="W337" s="82">
        <f t="shared" si="236"/>
        <v>4020062683.0764065</v>
      </c>
      <c r="X337" s="82">
        <f t="shared" si="236"/>
        <v>13266101.8325</v>
      </c>
      <c r="Y337" s="82">
        <f t="shared" si="236"/>
        <v>4006796581.243907</v>
      </c>
      <c r="Z337" s="82">
        <f t="shared" si="236"/>
        <v>13266101.8325</v>
      </c>
      <c r="AA337" s="82">
        <f t="shared" si="236"/>
        <v>3993530479.4114065</v>
      </c>
      <c r="AB337" s="82">
        <f t="shared" si="236"/>
        <v>13241004.1025</v>
      </c>
      <c r="AC337" s="82">
        <f t="shared" si="236"/>
        <v>3980289475.308906</v>
      </c>
      <c r="AD337" s="82">
        <f aca="true" t="shared" si="237" ref="AD337:AK337">AD8+AD9+AD11+AD10</f>
        <v>12153268.371249998</v>
      </c>
      <c r="AE337" s="82">
        <f t="shared" si="237"/>
        <v>3968136206.937658</v>
      </c>
      <c r="AF337" s="82">
        <f t="shared" si="237"/>
        <v>12153266.411249999</v>
      </c>
      <c r="AG337" s="82">
        <f t="shared" si="237"/>
        <v>3955982940.52641</v>
      </c>
      <c r="AH337" s="82">
        <f t="shared" si="237"/>
        <v>11858398.02125</v>
      </c>
      <c r="AI337" s="82">
        <f t="shared" si="237"/>
        <v>3944124542.505159</v>
      </c>
      <c r="AJ337" s="82">
        <f t="shared" si="237"/>
        <v>11840971.69125</v>
      </c>
      <c r="AK337" s="82">
        <f t="shared" si="237"/>
        <v>3932283570.813909</v>
      </c>
    </row>
    <row r="338" spans="11:40" ht="15">
      <c r="K338" s="37"/>
      <c r="AD338" s="67"/>
      <c r="AN338">
        <f>SUM(AN8:AN337)</f>
        <v>312</v>
      </c>
    </row>
    <row r="339" spans="11:18" ht="15">
      <c r="K339" s="35"/>
      <c r="M339" s="35"/>
      <c r="R339" s="69"/>
    </row>
    <row r="340" spans="1:37" ht="15">
      <c r="A340" s="44" t="s">
        <v>386</v>
      </c>
      <c r="N340" s="67">
        <f>N337</f>
        <v>13284632.331249999</v>
      </c>
      <c r="P340" s="67">
        <f>P337</f>
        <v>13284632.331249999</v>
      </c>
      <c r="R340" s="67">
        <f>R337</f>
        <v>13456955.72125</v>
      </c>
      <c r="T340" s="67">
        <f>T337</f>
        <v>13456955.72125</v>
      </c>
      <c r="V340" s="67">
        <f>V337</f>
        <v>13266101.8325</v>
      </c>
      <c r="X340" s="67">
        <f>X337</f>
        <v>13266101.8325</v>
      </c>
      <c r="Z340" s="67">
        <f>Z337</f>
        <v>13266101.8325</v>
      </c>
      <c r="AB340" s="67">
        <f>AB337</f>
        <v>13241004.1025</v>
      </c>
      <c r="AD340" s="67">
        <f>AD337</f>
        <v>12153268.371249998</v>
      </c>
      <c r="AF340" s="67">
        <f>AF337</f>
        <v>12153266.411249999</v>
      </c>
      <c r="AH340" s="67">
        <f>AH337</f>
        <v>11858398.02125</v>
      </c>
      <c r="AJ340" s="67">
        <f>AJ337</f>
        <v>11840971.69125</v>
      </c>
      <c r="AK340" s="38">
        <f>N340+P340+R340+T340+V340+X340+Z340+AB340+AD340+AF340+AH340+AJ340</f>
        <v>154528390.2</v>
      </c>
    </row>
    <row r="341" ht="15">
      <c r="AD341" s="38"/>
    </row>
    <row r="344" spans="1:37" ht="15">
      <c r="A344" s="36" t="s">
        <v>372</v>
      </c>
      <c r="M344" s="37">
        <f>M337</f>
        <v>4098207380.0099993</v>
      </c>
      <c r="N344" s="37"/>
      <c r="O344" s="37">
        <f aca="true" t="shared" si="238" ref="O344:AK344">O337</f>
        <v>4084922747.6787515</v>
      </c>
      <c r="P344" s="37"/>
      <c r="Q344" s="37">
        <f t="shared" si="238"/>
        <v>4072672055.9174995</v>
      </c>
      <c r="R344" s="37"/>
      <c r="S344" s="37">
        <f t="shared" si="238"/>
        <v>4059215100.1962514</v>
      </c>
      <c r="T344" s="37"/>
      <c r="U344" s="37">
        <f t="shared" si="238"/>
        <v>4045758144.475003</v>
      </c>
      <c r="V344" s="37"/>
      <c r="W344" s="37">
        <f t="shared" si="238"/>
        <v>4020062683.0764065</v>
      </c>
      <c r="X344" s="37"/>
      <c r="Y344" s="37">
        <f t="shared" si="238"/>
        <v>4006796581.243907</v>
      </c>
      <c r="Z344" s="37"/>
      <c r="AA344" s="37">
        <f t="shared" si="238"/>
        <v>3993530479.4114065</v>
      </c>
      <c r="AB344" s="37"/>
      <c r="AC344" s="37">
        <f t="shared" si="238"/>
        <v>3980289475.308906</v>
      </c>
      <c r="AD344" s="37"/>
      <c r="AE344" s="37">
        <f t="shared" si="238"/>
        <v>3968136206.937658</v>
      </c>
      <c r="AF344" s="37"/>
      <c r="AG344" s="37">
        <f t="shared" si="238"/>
        <v>3955982940.52641</v>
      </c>
      <c r="AH344" s="37"/>
      <c r="AI344" s="37">
        <f t="shared" si="238"/>
        <v>3944124542.505159</v>
      </c>
      <c r="AJ344" s="37"/>
      <c r="AK344" s="37">
        <f t="shared" si="238"/>
        <v>3932283570.813909</v>
      </c>
    </row>
    <row r="345" spans="1:37" ht="15">
      <c r="A345" s="44" t="s">
        <v>410</v>
      </c>
      <c r="M345" s="35">
        <f>M123+M129</f>
        <v>13941673.139999999</v>
      </c>
      <c r="N345" s="35"/>
      <c r="O345" s="35">
        <f aca="true" t="shared" si="239" ref="O345:AK345">O123+O129</f>
        <v>13703182.089999998</v>
      </c>
      <c r="P345" s="35"/>
      <c r="Q345" s="35">
        <f t="shared" si="239"/>
        <v>13464691.039999997</v>
      </c>
      <c r="R345" s="35"/>
      <c r="S345" s="35">
        <f t="shared" si="239"/>
        <v>13226199.989999996</v>
      </c>
      <c r="T345" s="35"/>
      <c r="U345" s="35">
        <f t="shared" si="239"/>
        <v>12987708.939999998</v>
      </c>
      <c r="V345" s="35"/>
      <c r="W345" s="35">
        <f t="shared" si="239"/>
        <v>12749217.889999995</v>
      </c>
      <c r="X345" s="35"/>
      <c r="Y345" s="35">
        <f t="shared" si="239"/>
        <v>12510726.839999994</v>
      </c>
      <c r="Z345" s="35"/>
      <c r="AA345" s="35">
        <f t="shared" si="239"/>
        <v>12272235.789999994</v>
      </c>
      <c r="AB345" s="35"/>
      <c r="AC345" s="35">
        <f t="shared" si="239"/>
        <v>12033744.739999993</v>
      </c>
      <c r="AD345" s="35"/>
      <c r="AE345" s="35">
        <f t="shared" si="239"/>
        <v>11795253.68999999</v>
      </c>
      <c r="AF345" s="35"/>
      <c r="AG345" s="35">
        <f t="shared" si="239"/>
        <v>11556762.65999999</v>
      </c>
      <c r="AH345" s="35"/>
      <c r="AI345" s="35">
        <f t="shared" si="239"/>
        <v>11357147.269999988</v>
      </c>
      <c r="AJ345" s="35"/>
      <c r="AK345" s="35">
        <f t="shared" si="239"/>
        <v>11157531.879999988</v>
      </c>
    </row>
    <row r="346" spans="1:37" ht="15">
      <c r="A346" s="34" t="s">
        <v>373</v>
      </c>
      <c r="B346" s="34" t="s">
        <v>437</v>
      </c>
      <c r="M346" s="35">
        <f>M158+M253+M308</f>
        <v>190337986.35000002</v>
      </c>
      <c r="N346" s="35"/>
      <c r="O346" s="35">
        <f aca="true" t="shared" si="240" ref="O346:AK346">O158+O253+O308</f>
        <v>188200856.59999993</v>
      </c>
      <c r="P346" s="35"/>
      <c r="Q346" s="35">
        <f t="shared" si="240"/>
        <v>186063726.85000002</v>
      </c>
      <c r="R346" s="35"/>
      <c r="S346" s="35">
        <f t="shared" si="240"/>
        <v>183926597.09999996</v>
      </c>
      <c r="T346" s="35"/>
      <c r="U346" s="35">
        <f t="shared" si="240"/>
        <v>181789467.35000002</v>
      </c>
      <c r="V346" s="35"/>
      <c r="W346" s="35">
        <f t="shared" si="240"/>
        <v>167413831.92265624</v>
      </c>
      <c r="X346" s="35"/>
      <c r="Y346" s="35">
        <f t="shared" si="240"/>
        <v>165467556.0614062</v>
      </c>
      <c r="Z346" s="35"/>
      <c r="AA346" s="35">
        <f t="shared" si="240"/>
        <v>163521280.20015624</v>
      </c>
      <c r="AB346" s="35"/>
      <c r="AC346" s="35">
        <f t="shared" si="240"/>
        <v>161575004.33890623</v>
      </c>
      <c r="AD346" s="35"/>
      <c r="AE346" s="35">
        <f t="shared" si="240"/>
        <v>159728087.29765627</v>
      </c>
      <c r="AF346" s="35"/>
      <c r="AG346" s="35">
        <f t="shared" si="240"/>
        <v>157881170.44640628</v>
      </c>
      <c r="AH346" s="35"/>
      <c r="AI346" s="35">
        <f t="shared" si="240"/>
        <v>156034253.59515625</v>
      </c>
      <c r="AJ346" s="35"/>
      <c r="AK346" s="35">
        <f t="shared" si="240"/>
        <v>154187336.7439063</v>
      </c>
    </row>
    <row r="347" spans="1:37" ht="15">
      <c r="A347" s="44" t="s">
        <v>411</v>
      </c>
      <c r="M347" s="35">
        <f>M344-M345-M346</f>
        <v>3893927720.5199995</v>
      </c>
      <c r="N347" s="35"/>
      <c r="O347" s="35">
        <f aca="true" t="shared" si="241" ref="O347:AK347">O344-O345-O346</f>
        <v>3883018708.9887514</v>
      </c>
      <c r="P347" s="35"/>
      <c r="Q347" s="35">
        <f t="shared" si="241"/>
        <v>3873143638.0274997</v>
      </c>
      <c r="R347" s="35"/>
      <c r="S347" s="35">
        <f t="shared" si="241"/>
        <v>3862062303.1062517</v>
      </c>
      <c r="T347" s="35"/>
      <c r="U347" s="35">
        <f t="shared" si="241"/>
        <v>3850980968.185003</v>
      </c>
      <c r="V347" s="35"/>
      <c r="W347" s="35">
        <f t="shared" si="241"/>
        <v>3839899633.2637506</v>
      </c>
      <c r="X347" s="35"/>
      <c r="Y347" s="35">
        <f t="shared" si="241"/>
        <v>3828818298.3425007</v>
      </c>
      <c r="Z347" s="35"/>
      <c r="AA347" s="35">
        <f t="shared" si="241"/>
        <v>3817736963.4212503</v>
      </c>
      <c r="AB347" s="35"/>
      <c r="AC347" s="35">
        <f t="shared" si="241"/>
        <v>3806680726.23</v>
      </c>
      <c r="AD347" s="35"/>
      <c r="AE347" s="35">
        <f t="shared" si="241"/>
        <v>3796612865.9500017</v>
      </c>
      <c r="AF347" s="35"/>
      <c r="AG347" s="35">
        <f t="shared" si="241"/>
        <v>3786545007.420004</v>
      </c>
      <c r="AH347" s="35"/>
      <c r="AI347" s="35">
        <f t="shared" si="241"/>
        <v>3776733141.6400027</v>
      </c>
      <c r="AJ347" s="35"/>
      <c r="AK347" s="35">
        <f t="shared" si="241"/>
        <v>3766938702.1900024</v>
      </c>
    </row>
    <row r="353" spans="1:3" ht="15">
      <c r="A353" s="39" t="s">
        <v>375</v>
      </c>
      <c r="B353" s="39"/>
      <c r="C353" s="83"/>
    </row>
    <row r="354" spans="1:5" ht="15">
      <c r="A354" s="34" t="s">
        <v>376</v>
      </c>
      <c r="C354" s="83">
        <f>(M347+O347+Q347+S347+U347+W347+Y347+AA347+AC347+AE347+AG347+AI347+AK347)/13</f>
        <v>3829469129.0219245</v>
      </c>
      <c r="E354" s="83"/>
    </row>
    <row r="355" spans="1:11" ht="15">
      <c r="A355" s="34" t="s">
        <v>377</v>
      </c>
      <c r="C355" s="68">
        <v>0.022</v>
      </c>
      <c r="E355" s="68"/>
      <c r="F355" s="68"/>
      <c r="G355" s="68"/>
      <c r="H355" s="68"/>
      <c r="K355" s="68"/>
    </row>
    <row r="356" spans="1:8" ht="15">
      <c r="A356" s="34" t="s">
        <v>378</v>
      </c>
      <c r="C356" s="83">
        <f>C354*C355</f>
        <v>84248320.83848234</v>
      </c>
      <c r="E356" s="83"/>
      <c r="F356" s="83"/>
      <c r="G356" s="83"/>
      <c r="H356" s="83"/>
    </row>
    <row r="358" spans="1:2" ht="15">
      <c r="A358" s="39" t="s">
        <v>379</v>
      </c>
      <c r="B358" s="39"/>
    </row>
    <row r="359" spans="1:5" ht="15">
      <c r="A359" s="34" t="s">
        <v>380</v>
      </c>
      <c r="C359" s="83">
        <f>(M346+O346+Q346+S346+U346+W346+Y346+AA346+AC346+AE346+AG346+AI346+AK346)/13</f>
        <v>170471319.6043269</v>
      </c>
      <c r="E359" s="83"/>
    </row>
    <row r="360" spans="1:11" ht="15">
      <c r="A360" s="34" t="s">
        <v>381</v>
      </c>
      <c r="C360" s="68">
        <v>0.013</v>
      </c>
      <c r="E360" s="68"/>
      <c r="F360" s="68"/>
      <c r="G360" s="68"/>
      <c r="H360" s="68"/>
      <c r="K360" s="68"/>
    </row>
    <row r="361" spans="1:8" ht="15">
      <c r="A361" s="34" t="s">
        <v>382</v>
      </c>
      <c r="C361" s="83">
        <f>C359*C360</f>
        <v>2216127.1548562497</v>
      </c>
      <c r="E361" s="83"/>
      <c r="F361" s="83"/>
      <c r="G361" s="83"/>
      <c r="H361" s="83"/>
    </row>
    <row r="363" spans="1:8" ht="15">
      <c r="A363" s="39" t="s">
        <v>383</v>
      </c>
      <c r="B363" s="39"/>
      <c r="C363" s="83">
        <f>C356+C361</f>
        <v>86464447.99333858</v>
      </c>
      <c r="E363" s="35"/>
      <c r="F363" s="35"/>
      <c r="G363" s="35"/>
      <c r="H363" s="35"/>
    </row>
    <row r="364" spans="1:8" ht="15">
      <c r="A364" s="151" t="s">
        <v>412</v>
      </c>
      <c r="B364" s="152"/>
      <c r="H364" s="35"/>
    </row>
    <row r="365" spans="1:12" ht="15">
      <c r="A365" s="152"/>
      <c r="B365" s="152"/>
      <c r="C365" s="83">
        <f>C363/12</f>
        <v>7205370.666111548</v>
      </c>
      <c r="K365" s="35"/>
      <c r="L365" s="35"/>
    </row>
    <row r="367" ht="15">
      <c r="C367" s="83"/>
    </row>
    <row r="368" spans="1:11" ht="15">
      <c r="A368" s="45" t="s">
        <v>384</v>
      </c>
      <c r="B368" s="39"/>
      <c r="C368" s="83">
        <f>AK340</f>
        <v>154528390.2</v>
      </c>
      <c r="E368" s="35"/>
      <c r="F368" s="35"/>
      <c r="G368" s="35"/>
      <c r="H368" s="35"/>
      <c r="K368" s="35"/>
    </row>
    <row r="369" spans="1:11" ht="15">
      <c r="A369" s="45" t="s">
        <v>387</v>
      </c>
      <c r="B369" s="39"/>
      <c r="C369" s="83">
        <f>C368/12</f>
        <v>12877365.85</v>
      </c>
      <c r="H369" s="35"/>
      <c r="K369" s="83"/>
    </row>
    <row r="376" ht="15">
      <c r="G376" s="102"/>
    </row>
  </sheetData>
  <sheetProtection/>
  <mergeCells count="351">
    <mergeCell ref="A335:B335"/>
    <mergeCell ref="A336:B336"/>
    <mergeCell ref="A337:B337"/>
    <mergeCell ref="A364:B365"/>
    <mergeCell ref="A330:B330"/>
    <mergeCell ref="A331:B331"/>
    <mergeCell ref="A332:B332"/>
    <mergeCell ref="A333:B333"/>
    <mergeCell ref="A334:B334"/>
    <mergeCell ref="AD6:AE6"/>
    <mergeCell ref="AF6:AG6"/>
    <mergeCell ref="AH6:AI6"/>
    <mergeCell ref="AJ6:AK6"/>
    <mergeCell ref="A328:B328"/>
    <mergeCell ref="A329:B329"/>
    <mergeCell ref="R6:S6"/>
    <mergeCell ref="T6:U6"/>
    <mergeCell ref="V6:W6"/>
    <mergeCell ref="X6:Y6"/>
    <mergeCell ref="Z6:AA6"/>
    <mergeCell ref="AB6:AC6"/>
    <mergeCell ref="A327:B327"/>
    <mergeCell ref="A323:B323"/>
    <mergeCell ref="A324:B324"/>
    <mergeCell ref="A317:B317"/>
    <mergeCell ref="A318:B318"/>
    <mergeCell ref="A319:B319"/>
    <mergeCell ref="A320:B320"/>
    <mergeCell ref="A321:B321"/>
    <mergeCell ref="A322:B322"/>
    <mergeCell ref="A326:B326"/>
    <mergeCell ref="A311:B311"/>
    <mergeCell ref="A312:B312"/>
    <mergeCell ref="A313:B313"/>
    <mergeCell ref="A314:B314"/>
    <mergeCell ref="A315:B315"/>
    <mergeCell ref="A316:B316"/>
    <mergeCell ref="A325:B325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37:B137"/>
    <mergeCell ref="A138:B138"/>
    <mergeCell ref="A139:B139"/>
    <mergeCell ref="A140:B140"/>
    <mergeCell ref="A141:B141"/>
    <mergeCell ref="A142:B142"/>
    <mergeCell ref="A136:B136"/>
    <mergeCell ref="A126:B126"/>
    <mergeCell ref="A127:B127"/>
    <mergeCell ref="A128:B128"/>
    <mergeCell ref="A129:B129"/>
    <mergeCell ref="A130:B130"/>
    <mergeCell ref="A124:B124"/>
    <mergeCell ref="A125:B125"/>
    <mergeCell ref="A132:B132"/>
    <mergeCell ref="A133:B133"/>
    <mergeCell ref="A134:B134"/>
    <mergeCell ref="A135:B135"/>
    <mergeCell ref="A115:B115"/>
    <mergeCell ref="A116:B116"/>
    <mergeCell ref="A117:B117"/>
    <mergeCell ref="A118:B118"/>
    <mergeCell ref="A119:B119"/>
    <mergeCell ref="A131:B131"/>
    <mergeCell ref="A120:B120"/>
    <mergeCell ref="A121:B121"/>
    <mergeCell ref="A122:B122"/>
    <mergeCell ref="A123:B123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8:B8"/>
    <mergeCell ref="A9:B9"/>
    <mergeCell ref="A11:B11"/>
    <mergeCell ref="K6:M6"/>
    <mergeCell ref="A10:B10"/>
    <mergeCell ref="A12:B12"/>
    <mergeCell ref="A1:M1"/>
    <mergeCell ref="A2:M2"/>
    <mergeCell ref="B4:M4"/>
    <mergeCell ref="N6:O6"/>
    <mergeCell ref="P6:Q6"/>
    <mergeCell ref="A6:B7"/>
    <mergeCell ref="C6:E6"/>
    <mergeCell ref="F6:J6"/>
    <mergeCell ref="H7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T20"/>
  <sheetViews>
    <sheetView zoomScaleSheetLayoutView="80" zoomScalePageLayoutView="0" workbookViewId="0" topLeftCell="A1">
      <selection activeCell="I34" sqref="I34"/>
    </sheetView>
  </sheetViews>
  <sheetFormatPr defaultColWidth="9.140625" defaultRowHeight="15"/>
  <cols>
    <col min="1" max="1" width="33.8515625" style="17" customWidth="1"/>
    <col min="2" max="2" width="22.00390625" style="18" customWidth="1"/>
    <col min="3" max="3" width="18.7109375" style="18" hidden="1" customWidth="1"/>
    <col min="4" max="4" width="15.28125" style="19" customWidth="1"/>
    <col min="5" max="5" width="14.7109375" style="19" customWidth="1"/>
    <col min="6" max="6" width="15.28125" style="17" customWidth="1"/>
    <col min="7" max="7" width="15.421875" style="17" bestFit="1" customWidth="1"/>
    <col min="8" max="8" width="10.421875" style="17" hidden="1" customWidth="1"/>
    <col min="9" max="9" width="23.8515625" style="17" customWidth="1"/>
    <col min="10" max="10" width="13.57421875" style="17" hidden="1" customWidth="1"/>
    <col min="11" max="11" width="8.00390625" style="18" hidden="1" customWidth="1"/>
    <col min="12" max="12" width="20.140625" style="17" hidden="1" customWidth="1"/>
    <col min="13" max="13" width="21.28125" style="17" hidden="1" customWidth="1"/>
    <col min="14" max="14" width="20.140625" style="17" hidden="1" customWidth="1"/>
    <col min="15" max="16384" width="9.140625" style="17" customWidth="1"/>
  </cols>
  <sheetData>
    <row r="1" spans="1:14" ht="39.75" customHeight="1">
      <c r="A1" s="158" t="s">
        <v>438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9" ht="12.75">
      <c r="A2" s="159" t="s">
        <v>344</v>
      </c>
      <c r="B2" s="159"/>
      <c r="I2" s="20">
        <v>6769267710.4904175</v>
      </c>
    </row>
    <row r="3" spans="1:11" s="21" customFormat="1" ht="12.75">
      <c r="A3" s="21" t="s">
        <v>346</v>
      </c>
      <c r="B3" s="22"/>
      <c r="C3" s="22"/>
      <c r="D3" s="23"/>
      <c r="E3" s="23"/>
      <c r="I3" s="33">
        <v>0.00065</v>
      </c>
      <c r="K3" s="22"/>
    </row>
    <row r="4" spans="1:9" ht="12.75">
      <c r="A4" s="17" t="s">
        <v>345</v>
      </c>
      <c r="I4" s="25">
        <f>I2*I3</f>
        <v>4400024.011818771</v>
      </c>
    </row>
    <row r="5" spans="1:9" ht="12.75">
      <c r="A5" s="17" t="s">
        <v>35</v>
      </c>
      <c r="I5" s="25">
        <f>I4/12</f>
        <v>366668.6676515643</v>
      </c>
    </row>
    <row r="6" spans="2:11" s="21" customFormat="1" ht="12.75">
      <c r="B6" s="22"/>
      <c r="C6" s="22"/>
      <c r="D6" s="23"/>
      <c r="E6" s="23"/>
      <c r="I6" s="26"/>
      <c r="K6" s="22"/>
    </row>
    <row r="7" spans="2:11" s="21" customFormat="1" ht="12.75">
      <c r="B7" s="22"/>
      <c r="C7" s="22"/>
      <c r="D7" s="23"/>
      <c r="E7" s="23"/>
      <c r="I7" s="26"/>
      <c r="K7" s="22"/>
    </row>
    <row r="8" spans="1:9" ht="12.75">
      <c r="A8" s="21"/>
      <c r="I8" s="24"/>
    </row>
    <row r="9" spans="1:9" ht="15" customHeight="1">
      <c r="A9" s="27" t="s">
        <v>31</v>
      </c>
      <c r="B9" s="28" t="s">
        <v>32</v>
      </c>
      <c r="C9" s="28"/>
      <c r="D9" s="29" t="s">
        <v>33</v>
      </c>
      <c r="E9" s="160" t="s">
        <v>34</v>
      </c>
      <c r="F9" s="161"/>
      <c r="G9" s="160" t="s">
        <v>35</v>
      </c>
      <c r="H9" s="162"/>
      <c r="I9" s="161"/>
    </row>
    <row r="10" spans="1:9" ht="15" customHeight="1">
      <c r="A10" s="30" t="s">
        <v>436</v>
      </c>
      <c r="B10" s="31">
        <v>212064.32</v>
      </c>
      <c r="C10" s="31"/>
      <c r="D10" s="32">
        <v>0.0029</v>
      </c>
      <c r="E10" s="153">
        <f>B10*D10</f>
        <v>614.986528</v>
      </c>
      <c r="F10" s="154"/>
      <c r="G10" s="155">
        <f>E10/12</f>
        <v>51.24887733333333</v>
      </c>
      <c r="H10" s="156"/>
      <c r="I10" s="157"/>
    </row>
    <row r="12" ht="12.75">
      <c r="T12" s="25"/>
    </row>
    <row r="20" ht="12.75">
      <c r="E20" s="70"/>
    </row>
  </sheetData>
  <sheetProtection/>
  <mergeCells count="6">
    <mergeCell ref="E10:F10"/>
    <mergeCell ref="G10:I10"/>
    <mergeCell ref="A1:N1"/>
    <mergeCell ref="A2:B2"/>
    <mergeCell ref="E9:F9"/>
    <mergeCell ref="G9:I9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"Зарамагские 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Алейникова</dc:creator>
  <cp:keywords/>
  <dc:description/>
  <cp:lastModifiedBy>Хугаева Татьяна Павловна</cp:lastModifiedBy>
  <cp:lastPrinted>2016-05-31T13:01:25Z</cp:lastPrinted>
  <dcterms:created xsi:type="dcterms:W3CDTF">2012-02-10T05:39:49Z</dcterms:created>
  <dcterms:modified xsi:type="dcterms:W3CDTF">2016-08-15T08:53:57Z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