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.5.1\Stroyka\ПТО\LEMONT\Технические задания\1 этап\12. Стяжка\"/>
    </mc:Choice>
  </mc:AlternateContent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Лист1!$A$20:$J$154</definedName>
    <definedName name="_xlnm.Print_Area" localSheetId="0">Лист1!$A$1:$I$154</definedName>
  </definedNames>
  <calcPr calcId="162913" fullPrecision="0"/>
</workbook>
</file>

<file path=xl/calcChain.xml><?xml version="1.0" encoding="utf-8"?>
<calcChain xmlns="http://schemas.openxmlformats.org/spreadsheetml/2006/main">
  <c r="E112" i="1" l="1"/>
  <c r="E104" i="1"/>
  <c r="E96" i="1"/>
  <c r="E144" i="1"/>
  <c r="E114" i="1"/>
  <c r="E106" i="1"/>
  <c r="E98" i="1"/>
  <c r="E90" i="1"/>
  <c r="D144" i="1"/>
  <c r="D114" i="1"/>
  <c r="D106" i="1"/>
  <c r="D98" i="1"/>
  <c r="D90" i="1"/>
  <c r="E152" i="1"/>
  <c r="E146" i="1"/>
  <c r="E137" i="1"/>
  <c r="E132" i="1"/>
  <c r="E127" i="1"/>
  <c r="E122" i="1"/>
  <c r="E116" i="1"/>
  <c r="E108" i="1"/>
  <c r="E100" i="1"/>
  <c r="E92" i="1"/>
  <c r="E83" i="1"/>
  <c r="E78" i="1"/>
  <c r="E73" i="1"/>
  <c r="E68" i="1"/>
  <c r="E63" i="1"/>
  <c r="E57" i="1"/>
  <c r="E52" i="1"/>
  <c r="E46" i="1"/>
  <c r="E40" i="1"/>
  <c r="E35" i="1"/>
  <c r="E34" i="1"/>
  <c r="E151" i="1"/>
  <c r="E145" i="1"/>
  <c r="E136" i="1"/>
  <c r="E131" i="1"/>
  <c r="E126" i="1"/>
  <c r="E121" i="1"/>
  <c r="E115" i="1"/>
  <c r="E107" i="1"/>
  <c r="E99" i="1"/>
  <c r="E91" i="1"/>
  <c r="E82" i="1"/>
  <c r="E77" i="1"/>
  <c r="E72" i="1"/>
  <c r="E67" i="1"/>
  <c r="E62" i="1"/>
  <c r="E56" i="1"/>
  <c r="E51" i="1"/>
  <c r="E45" i="1"/>
  <c r="E39" i="1"/>
  <c r="E32" i="1"/>
  <c r="E143" i="1"/>
  <c r="E113" i="1"/>
  <c r="E105" i="1"/>
  <c r="E97" i="1"/>
  <c r="E153" i="1"/>
  <c r="E147" i="1"/>
  <c r="E138" i="1"/>
  <c r="E133" i="1"/>
  <c r="E128" i="1"/>
  <c r="E123" i="1"/>
  <c r="E117" i="1"/>
  <c r="E109" i="1"/>
  <c r="E101" i="1"/>
  <c r="E93" i="1"/>
  <c r="E84" i="1"/>
  <c r="E79" i="1"/>
  <c r="E74" i="1"/>
  <c r="E69" i="1"/>
  <c r="E64" i="1"/>
  <c r="E58" i="1"/>
  <c r="E53" i="1"/>
  <c r="E47" i="1"/>
  <c r="E41" i="1"/>
  <c r="E36" i="1"/>
  <c r="F106" i="1" l="1"/>
  <c r="I106" i="1" s="1"/>
  <c r="F98" i="1"/>
  <c r="I98" i="1" s="1"/>
  <c r="F90" i="1"/>
  <c r="I90" i="1" s="1"/>
  <c r="F114" i="1"/>
  <c r="I114" i="1" s="1"/>
  <c r="F144" i="1"/>
  <c r="I144" i="1" s="1"/>
  <c r="D83" i="1"/>
  <c r="D49" i="1"/>
  <c r="D37" i="1"/>
  <c r="D30" i="1"/>
  <c r="D23" i="1"/>
  <c r="D153" i="1"/>
  <c r="F153" i="1" s="1"/>
  <c r="I153" i="1" s="1"/>
  <c r="D152" i="1"/>
  <c r="F152" i="1" s="1"/>
  <c r="I152" i="1" s="1"/>
  <c r="D151" i="1"/>
  <c r="F151" i="1" s="1"/>
  <c r="I151" i="1" s="1"/>
  <c r="H149" i="1"/>
  <c r="I149" i="1" s="1"/>
  <c r="D147" i="1"/>
  <c r="F147" i="1" s="1"/>
  <c r="I147" i="1" s="1"/>
  <c r="D146" i="1"/>
  <c r="F146" i="1" s="1"/>
  <c r="I146" i="1" s="1"/>
  <c r="D145" i="1"/>
  <c r="F145" i="1" s="1"/>
  <c r="I145" i="1" s="1"/>
  <c r="D143" i="1"/>
  <c r="F143" i="1" s="1"/>
  <c r="I143" i="1" s="1"/>
  <c r="D142" i="1"/>
  <c r="F142" i="1" s="1"/>
  <c r="H140" i="1"/>
  <c r="D137" i="1"/>
  <c r="D138" i="1"/>
  <c r="F138" i="1" s="1"/>
  <c r="I138" i="1" s="1"/>
  <c r="H134" i="1"/>
  <c r="I134" i="1" s="1"/>
  <c r="D136" i="1"/>
  <c r="F136" i="1" s="1"/>
  <c r="I136" i="1" s="1"/>
  <c r="D129" i="1"/>
  <c r="D132" i="1" s="1"/>
  <c r="F132" i="1" s="1"/>
  <c r="I132" i="1" s="1"/>
  <c r="D127" i="1"/>
  <c r="F127" i="1" s="1"/>
  <c r="I127" i="1" s="1"/>
  <c r="D128" i="1"/>
  <c r="F128" i="1" s="1"/>
  <c r="I128" i="1" s="1"/>
  <c r="D126" i="1"/>
  <c r="F126" i="1" s="1"/>
  <c r="I126" i="1" s="1"/>
  <c r="H124" i="1"/>
  <c r="I124" i="1" s="1"/>
  <c r="D123" i="1"/>
  <c r="F123" i="1" s="1"/>
  <c r="I123" i="1" s="1"/>
  <c r="D122" i="1"/>
  <c r="F122" i="1" s="1"/>
  <c r="I122" i="1" s="1"/>
  <c r="D121" i="1"/>
  <c r="F121" i="1" s="1"/>
  <c r="I121" i="1" s="1"/>
  <c r="H119" i="1"/>
  <c r="I119" i="1" s="1"/>
  <c r="D116" i="1"/>
  <c r="F116" i="1" s="1"/>
  <c r="I116" i="1" s="1"/>
  <c r="D117" i="1"/>
  <c r="F117" i="1" s="1"/>
  <c r="I117" i="1" s="1"/>
  <c r="D115" i="1"/>
  <c r="F115" i="1" s="1"/>
  <c r="I115" i="1" s="1"/>
  <c r="D113" i="1"/>
  <c r="F113" i="1" s="1"/>
  <c r="I113" i="1" s="1"/>
  <c r="D112" i="1"/>
  <c r="F112" i="1" s="1"/>
  <c r="I112" i="1" s="1"/>
  <c r="H110" i="1"/>
  <c r="D107" i="1"/>
  <c r="F107" i="1" s="1"/>
  <c r="I107" i="1" s="1"/>
  <c r="H102" i="1"/>
  <c r="D100" i="1"/>
  <c r="D99" i="1"/>
  <c r="F99" i="1" s="1"/>
  <c r="I99" i="1" s="1"/>
  <c r="H94" i="1"/>
  <c r="D86" i="1"/>
  <c r="D92" i="1" s="1"/>
  <c r="F92" i="1" s="1"/>
  <c r="I92" i="1" s="1"/>
  <c r="D88" i="1"/>
  <c r="F88" i="1" s="1"/>
  <c r="D57" i="1"/>
  <c r="F57" i="1" s="1"/>
  <c r="I57" i="1" s="1"/>
  <c r="D58" i="1"/>
  <c r="F58" i="1" s="1"/>
  <c r="I58" i="1" s="1"/>
  <c r="D53" i="1"/>
  <c r="F53" i="1" s="1"/>
  <c r="I53" i="1" s="1"/>
  <c r="D46" i="1"/>
  <c r="D47" i="1"/>
  <c r="F47" i="1" s="1"/>
  <c r="I47" i="1" s="1"/>
  <c r="D80" i="1"/>
  <c r="H80" i="1" s="1"/>
  <c r="I80" i="1" s="1"/>
  <c r="D78" i="1"/>
  <c r="F78" i="1" s="1"/>
  <c r="I78" i="1" s="1"/>
  <c r="D79" i="1"/>
  <c r="F79" i="1" s="1"/>
  <c r="I79" i="1" s="1"/>
  <c r="D77" i="1"/>
  <c r="F77" i="1" s="1"/>
  <c r="I77" i="1" s="1"/>
  <c r="H75" i="1"/>
  <c r="I75" i="1" s="1"/>
  <c r="D73" i="1"/>
  <c r="D74" i="1"/>
  <c r="F74" i="1" s="1"/>
  <c r="I74" i="1" s="1"/>
  <c r="H70" i="1"/>
  <c r="I70" i="1" s="1"/>
  <c r="H86" i="1" l="1"/>
  <c r="D89" i="1"/>
  <c r="F89" i="1" s="1"/>
  <c r="I89" i="1" s="1"/>
  <c r="D91" i="1"/>
  <c r="F91" i="1" s="1"/>
  <c r="I91" i="1" s="1"/>
  <c r="D93" i="1"/>
  <c r="F93" i="1" s="1"/>
  <c r="I93" i="1" s="1"/>
  <c r="H49" i="1"/>
  <c r="I49" i="1" s="1"/>
  <c r="F140" i="1"/>
  <c r="I140" i="1" s="1"/>
  <c r="I142" i="1"/>
  <c r="F137" i="1"/>
  <c r="I137" i="1" s="1"/>
  <c r="H129" i="1"/>
  <c r="I129" i="1" s="1"/>
  <c r="D131" i="1"/>
  <c r="F131" i="1" s="1"/>
  <c r="I131" i="1" s="1"/>
  <c r="D133" i="1"/>
  <c r="F133" i="1" s="1"/>
  <c r="I133" i="1" s="1"/>
  <c r="F110" i="1"/>
  <c r="I110" i="1" s="1"/>
  <c r="D104" i="1"/>
  <c r="F104" i="1" s="1"/>
  <c r="D109" i="1"/>
  <c r="F109" i="1" s="1"/>
  <c r="I109" i="1" s="1"/>
  <c r="D105" i="1"/>
  <c r="F105" i="1" s="1"/>
  <c r="I105" i="1" s="1"/>
  <c r="D108" i="1"/>
  <c r="F108" i="1" s="1"/>
  <c r="I108" i="1" s="1"/>
  <c r="D96" i="1"/>
  <c r="F96" i="1" s="1"/>
  <c r="D101" i="1"/>
  <c r="F101" i="1" s="1"/>
  <c r="I101" i="1" s="1"/>
  <c r="D97" i="1"/>
  <c r="F97" i="1" s="1"/>
  <c r="I97" i="1" s="1"/>
  <c r="F100" i="1"/>
  <c r="I100" i="1" s="1"/>
  <c r="I88" i="1"/>
  <c r="D51" i="1"/>
  <c r="F51" i="1" s="1"/>
  <c r="I51" i="1" s="1"/>
  <c r="H54" i="1"/>
  <c r="I54" i="1" s="1"/>
  <c r="D56" i="1"/>
  <c r="F56" i="1" s="1"/>
  <c r="I56" i="1" s="1"/>
  <c r="D52" i="1"/>
  <c r="F52" i="1" s="1"/>
  <c r="I52" i="1" s="1"/>
  <c r="H43" i="1"/>
  <c r="I43" i="1" s="1"/>
  <c r="D45" i="1"/>
  <c r="F45" i="1" s="1"/>
  <c r="I45" i="1" s="1"/>
  <c r="F46" i="1"/>
  <c r="I46" i="1" s="1"/>
  <c r="D82" i="1"/>
  <c r="F82" i="1" s="1"/>
  <c r="I82" i="1" s="1"/>
  <c r="F83" i="1"/>
  <c r="I83" i="1" s="1"/>
  <c r="D84" i="1"/>
  <c r="F84" i="1" s="1"/>
  <c r="I84" i="1" s="1"/>
  <c r="F73" i="1"/>
  <c r="I73" i="1" s="1"/>
  <c r="D72" i="1"/>
  <c r="F72" i="1" s="1"/>
  <c r="I72" i="1" s="1"/>
  <c r="D65" i="1"/>
  <c r="H65" i="1" s="1"/>
  <c r="I65" i="1" s="1"/>
  <c r="D63" i="1"/>
  <c r="F63" i="1" s="1"/>
  <c r="I63" i="1" s="1"/>
  <c r="D64" i="1"/>
  <c r="F64" i="1" s="1"/>
  <c r="I64" i="1" s="1"/>
  <c r="D62" i="1"/>
  <c r="F62" i="1" s="1"/>
  <c r="I62" i="1" s="1"/>
  <c r="H60" i="1"/>
  <c r="I60" i="1" s="1"/>
  <c r="F86" i="1" l="1"/>
  <c r="I86" i="1" s="1"/>
  <c r="D67" i="1"/>
  <c r="F67" i="1" s="1"/>
  <c r="I67" i="1" s="1"/>
  <c r="F102" i="1"/>
  <c r="I102" i="1" s="1"/>
  <c r="I104" i="1"/>
  <c r="F94" i="1"/>
  <c r="I94" i="1" s="1"/>
  <c r="I96" i="1"/>
  <c r="D68" i="1"/>
  <c r="F68" i="1" s="1"/>
  <c r="I68" i="1" s="1"/>
  <c r="D69" i="1"/>
  <c r="F69" i="1" s="1"/>
  <c r="I69" i="1" s="1"/>
  <c r="H37" i="1" l="1"/>
  <c r="H30" i="1" l="1"/>
  <c r="D41" i="1" l="1"/>
  <c r="D40" i="1"/>
  <c r="D39" i="1"/>
  <c r="D34" i="1"/>
  <c r="D35" i="1"/>
  <c r="D36" i="1"/>
  <c r="D33" i="1"/>
  <c r="D32" i="1"/>
  <c r="D29" i="1"/>
  <c r="D28" i="1"/>
  <c r="D27" i="1"/>
  <c r="D26" i="1"/>
  <c r="D25" i="1"/>
  <c r="F25" i="1" s="1"/>
  <c r="F40" i="1" l="1"/>
  <c r="I40" i="1" s="1"/>
  <c r="F35" i="1"/>
  <c r="I35" i="1" s="1"/>
  <c r="F28" i="1"/>
  <c r="I28" i="1" s="1"/>
  <c r="F41" i="1" l="1"/>
  <c r="F39" i="1"/>
  <c r="F36" i="1"/>
  <c r="I36" i="1" s="1"/>
  <c r="F34" i="1"/>
  <c r="I34" i="1" s="1"/>
  <c r="F33" i="1"/>
  <c r="I33" i="1" s="1"/>
  <c r="F32" i="1"/>
  <c r="F27" i="1"/>
  <c r="I27" i="1" s="1"/>
  <c r="F26" i="1"/>
  <c r="I25" i="1"/>
  <c r="H23" i="1"/>
  <c r="G154" i="1" s="1"/>
  <c r="I30" i="1" l="1"/>
  <c r="I26" i="1"/>
  <c r="I32" i="1"/>
  <c r="I41" i="1"/>
  <c r="I39" i="1"/>
  <c r="F29" i="1"/>
  <c r="E154" i="1" s="1"/>
  <c r="I154" i="1" s="1"/>
  <c r="I29" i="1" l="1"/>
  <c r="I37" i="1"/>
  <c r="I23" i="1" l="1"/>
</calcChain>
</file>

<file path=xl/sharedStrings.xml><?xml version="1.0" encoding="utf-8"?>
<sst xmlns="http://schemas.openxmlformats.org/spreadsheetml/2006/main" count="263" uniqueCount="69">
  <si>
    <t>№</t>
  </si>
  <si>
    <t>Виды работ и состав работ, материалы.</t>
  </si>
  <si>
    <t>Кол-во</t>
  </si>
  <si>
    <t>СОГЛАСОВАНО:</t>
  </si>
  <si>
    <t>за ед</t>
  </si>
  <si>
    <t>всего</t>
  </si>
  <si>
    <t>Ед. изм.</t>
  </si>
  <si>
    <t>м2</t>
  </si>
  <si>
    <t>Материалы</t>
  </si>
  <si>
    <t>мп</t>
  </si>
  <si>
    <t>Монолит 20М-А</t>
  </si>
  <si>
    <t>л</t>
  </si>
  <si>
    <t xml:space="preserve">Лента демпферная 0,008*01*18 </t>
  </si>
  <si>
    <t>рул.</t>
  </si>
  <si>
    <t>Скотч TPL 50 мм (50 м)</t>
  </si>
  <si>
    <t>(наименование стройки)</t>
  </si>
  <si>
    <t>ЛОКАЛЬНЫЙ СМЕТНЫЙ РАСЧЕТ №1</t>
  </si>
  <si>
    <t>на</t>
  </si>
  <si>
    <t>(наименование работ)</t>
  </si>
  <si>
    <t xml:space="preserve">Приложение № 1 </t>
  </si>
  <si>
    <t>УТВЕРЖДАЮ:</t>
  </si>
  <si>
    <t xml:space="preserve">Директор </t>
  </si>
  <si>
    <t>м3</t>
  </si>
  <si>
    <t>к договору подряда №___  от __________2024г.</t>
  </si>
  <si>
    <r>
      <rPr>
        <u/>
        <sz val="10"/>
        <rFont val="Arial"/>
        <family val="2"/>
        <charset val="204"/>
      </rPr>
      <t xml:space="preserve">                                               </t>
    </r>
    <r>
      <rPr>
        <sz val="10"/>
        <rFont val="Arial"/>
        <family val="2"/>
        <charset val="204"/>
      </rPr>
      <t xml:space="preserve"> </t>
    </r>
  </si>
  <si>
    <t xml:space="preserve">устройство стяжки пола </t>
  </si>
  <si>
    <t>Многоквартирный дом №1. Блок-секция №1 (по ГП) с объектами обслуживания жилой застройки, с автостоянкой в осях И/Л-Р/2-10 и трансформаторной подстанцией - I Этап строительства многоквартирных многоэтажных домов с объектами обслуживания жилой застройки, автостоянками и трансформаторными подстанциями в границах земельного участка с кадастровым номером 54:35:021027:4038 по адресу Новосибирская область, город Новосибирск, Железнодорожный район, ул. Нарымская</t>
  </si>
  <si>
    <t>ООО СЗ «Дом-Строй Новосибирск»</t>
  </si>
  <si>
    <t>По доверенности</t>
  </si>
  <si>
    <r>
      <rPr>
        <u/>
        <sz val="10"/>
        <rFont val="Arial"/>
        <family val="2"/>
        <charset val="204"/>
      </rPr>
      <t xml:space="preserve">                                                    </t>
    </r>
    <r>
      <rPr>
        <sz val="10"/>
        <rFont val="Arial"/>
        <family val="2"/>
        <charset val="204"/>
      </rPr>
      <t xml:space="preserve"> А.Л. Мерзликин</t>
    </r>
  </si>
  <si>
    <t xml:space="preserve">Итого в том числе НДС: </t>
  </si>
  <si>
    <t>Технониколь карбон эко 50 мм</t>
  </si>
  <si>
    <t>Пленка полиэтиленовая 200 мкр</t>
  </si>
  <si>
    <t>отм. -2,700</t>
  </si>
  <si>
    <t>отм. -5,400</t>
  </si>
  <si>
    <t>отм. -8,700</t>
  </si>
  <si>
    <t>Технониколь карбон эко 80 мм</t>
  </si>
  <si>
    <t>-0,450, 0,000 (1 этаж)</t>
  </si>
  <si>
    <t>+3,450, +3,900 (2 этаж)</t>
  </si>
  <si>
    <t>отм. +76,670 (технический этаж)</t>
  </si>
  <si>
    <t>отм. +78,350 (машинное помещение)</t>
  </si>
  <si>
    <t>3-25 этаж</t>
  </si>
  <si>
    <t xml:space="preserve">Стоимость материалов с учетом НДС </t>
  </si>
  <si>
    <t>Стоимость работ  с учетом НДС</t>
  </si>
  <si>
    <t>Общая стоимость работ с учетосм НДС</t>
  </si>
  <si>
    <t>Звукоизоляция Green acoustic t=10 мм</t>
  </si>
  <si>
    <t>Раствор М150 (песок, цемент, фиброволокно)</t>
  </si>
  <si>
    <r>
      <t>Устройство полусухой стяжки пола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=70 мм (жилые комнаты, холлы, гостинные, кладовые, тамбуры, кухни, коридоры в квартирах на типовых этажах ): </t>
    </r>
    <r>
      <rPr>
        <sz val="10"/>
        <color theme="1"/>
        <rFont val="Times New Roman"/>
        <family val="1"/>
        <charset val="204"/>
      </rPr>
      <t>укладка звукоизоляции, устройство стяжки, нанесение пропитки</t>
    </r>
  </si>
  <si>
    <r>
      <t>Устройство полусухой стяжки пола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=65 мм (санузлы, постирочная на типовых этажах): </t>
    </r>
    <r>
      <rPr>
        <sz val="10"/>
        <color theme="1"/>
        <rFont val="Times New Roman"/>
        <family val="1"/>
        <charset val="204"/>
      </rPr>
      <t>укладка полиэтиленовой пленки, 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</si>
  <si>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=80 мм (в помещениях МОП на типовых этажах):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</si>
  <si>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=85 мм (лестничная клетка НЗ, лифтовой холл/тамбур-шлюз):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</si>
  <si>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t>Пленка полиэтиленовая  200 мкр</t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</si>
  <si>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=85 мм (диспетчерская, лифтовой холл, тамбур-шлюз, лестничная клетка НЗ, узел ввода, ИТП):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</si>
  <si>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=100 мм (помещение для уборки техники, венткамера, тех. помещение, помещение связи, электрощитовая автостоянки, электрощитовая жил. дома,  электрощитовая офисов):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</si>
  <si>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=35 мм (тамбур-шлюз, лестничная клетка НЗ (площадка)):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</si>
  <si>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=50 мм,  (лифтовой холл/тамбур-шлюз, венткамера):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</si>
  <si>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=60 мм,  (гардеробные, комната отдыха, сушильная, хоз. помещения):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</si>
  <si>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=45 мм,  (душевая, с/у, постирочная, коридор):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</si>
  <si>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=55 мм, (вестибюль, коридор, лестничная клетка, лифтовой холл, помещение для доставки посылок, тамбур, техническое помещение): </t>
    </r>
    <r>
      <rPr>
        <sz val="10"/>
        <color theme="1"/>
        <rFont val="Times New Roman"/>
        <family val="1"/>
        <charset val="204"/>
      </rPr>
      <t>утепление, укладка полиэтиленовой пленки, 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</si>
  <si>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=40 мм, (ПУИ, с/у, с/у для МГН): </t>
    </r>
    <r>
      <rPr>
        <sz val="10"/>
        <color theme="1"/>
        <rFont val="Times New Roman"/>
        <family val="1"/>
        <charset val="204"/>
      </rPr>
      <t>утепление, укладка полиэтиленовой пленки, 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</si>
  <si>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=55 мм, (туалетная, душевая, с/у и ПУИ, моечная кухонной посуды, доготовочная): </t>
    </r>
    <r>
      <rPr>
        <sz val="10"/>
        <color theme="1"/>
        <rFont val="Times New Roman"/>
        <family val="1"/>
        <charset val="204"/>
      </rPr>
      <t>утепление, укладка полиэтиленовой пленки, 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</si>
  <si>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=50 мм, (торговый зал, зона подготовки продукции, офис, помещение сортировки грязпого белья, раздевальная групповая, буфетная, гардероб персонала, загрузочная раздаточная): </t>
    </r>
    <r>
      <rPr>
        <sz val="10"/>
        <color theme="1"/>
        <rFont val="Times New Roman"/>
        <family val="1"/>
        <charset val="204"/>
      </rPr>
      <t>утепление, укладка полиэтиленовой пленки, 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</si>
  <si>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=65 мм (коридор, лестничная клетка, лифтовой холл/тамбур-шлюз):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</si>
  <si>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=50 мм (с/у, ПУИ):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</si>
  <si>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=60 мм (буфетная, групповая, раздевальная, кабинет заведующей, кабинеты, приёмная, процедурная, универсальное кружковое отделение, хозяйственная кладовая, туалетная):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</si>
  <si>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=70 мм (техническое помещение):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</si>
  <si>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=50 мм, (тех.этаж): </t>
    </r>
    <r>
      <rPr>
        <sz val="10"/>
        <color theme="1"/>
        <rFont val="Times New Roman"/>
        <family val="1"/>
        <charset val="204"/>
      </rPr>
      <t>утепление, укладка полиэтиленовой пленки, 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</si>
  <si>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=50 мм,  (машинное помещение):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</si>
  <si>
    <r>
      <t>Устройство полусухой стяжки t</t>
    </r>
    <r>
      <rPr>
        <b/>
        <sz val="8"/>
        <color theme="1"/>
        <rFont val="Times New Roman"/>
        <family val="1"/>
        <charset val="204"/>
      </rPr>
      <t>ср</t>
    </r>
    <r>
      <rPr>
        <b/>
        <sz val="10"/>
        <color theme="1"/>
        <rFont val="Times New Roman"/>
        <family val="1"/>
        <charset val="204"/>
      </rPr>
      <t xml:space="preserve">=65 мм,  (насосная): </t>
    </r>
    <r>
      <rPr>
        <sz val="10"/>
        <color theme="1"/>
        <rFont val="Times New Roman"/>
        <family val="1"/>
        <charset val="204"/>
      </rPr>
      <t>устройство стяжки, нанесение пропитки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</si>
</sst>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horizontal="center"/>
    </xf>
    <xf numFmtId="0" fontId="2" fillId="0" borderId="0"/>
  </cellStyleXfs>
  <cellXfs count="150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  <xf numFmtId="4" fontId="4" fillId="2" borderId="13" xfId="2" applyNumberFormat="1" applyFont="1" applyFill="1" applyBorder="1" applyAlignment="1">
      <alignment horizontal="center" vertical="center" wrapText="1"/>
    </xf>
    <xf numFmtId="4" fontId="4" fillId="2" borderId="21" xfId="2" applyNumberFormat="1" applyFont="1" applyFill="1" applyBorder="1" applyAlignment="1">
      <alignment horizontal="center" vertical="center" wrapText="1"/>
    </xf>
    <xf numFmtId="4" fontId="4" fillId="2" borderId="22" xfId="2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4" fontId="1" fillId="0" borderId="0" xfId="0" applyNumberFormat="1" applyFont="1"/>
    <xf numFmtId="4" fontId="2" fillId="0" borderId="0" xfId="0" applyNumberFormat="1" applyFont="1" applyAlignment="1">
      <alignment vertical="top"/>
    </xf>
    <xf numFmtId="4" fontId="0" fillId="0" borderId="0" xfId="0" applyNumberFormat="1" applyAlignment="1">
      <alignment vertical="top"/>
    </xf>
    <xf numFmtId="4" fontId="0" fillId="0" borderId="0" xfId="0" applyNumberFormat="1"/>
    <xf numFmtId="4" fontId="0" fillId="0" borderId="0" xfId="0" applyNumberFormat="1" applyFont="1" applyFill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left" vertical="center" wrapText="1"/>
    </xf>
    <xf numFmtId="4" fontId="1" fillId="0" borderId="23" xfId="0" applyNumberFormat="1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3" fontId="6" fillId="0" borderId="0" xfId="1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top"/>
    </xf>
    <xf numFmtId="3" fontId="9" fillId="0" borderId="0" xfId="0" applyNumberFormat="1" applyFont="1" applyAlignment="1">
      <alignment vertical="top"/>
    </xf>
    <xf numFmtId="3" fontId="0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23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3" fontId="4" fillId="3" borderId="33" xfId="0" applyNumberFormat="1" applyFont="1" applyFill="1" applyBorder="1" applyAlignment="1">
      <alignment horizontal="centerContinuous" vertical="center" wrapText="1"/>
    </xf>
    <xf numFmtId="4" fontId="1" fillId="3" borderId="34" xfId="0" applyNumberFormat="1" applyFont="1" applyFill="1" applyBorder="1" applyAlignment="1">
      <alignment horizontal="centerContinuous" vertical="center"/>
    </xf>
    <xf numFmtId="4" fontId="3" fillId="3" borderId="34" xfId="0" applyNumberFormat="1" applyFont="1" applyFill="1" applyBorder="1" applyAlignment="1">
      <alignment horizontal="centerContinuous" vertical="center"/>
    </xf>
    <xf numFmtId="4" fontId="3" fillId="3" borderId="15" xfId="0" applyNumberFormat="1" applyFont="1" applyFill="1" applyBorder="1" applyAlignment="1">
      <alignment horizontal="centerContinuous" vertical="center"/>
    </xf>
    <xf numFmtId="4" fontId="6" fillId="0" borderId="0" xfId="1" applyNumberFormat="1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12" fillId="0" borderId="9" xfId="0" applyNumberFormat="1" applyFont="1" applyBorder="1" applyAlignment="1">
      <alignment vertical="center"/>
    </xf>
    <xf numFmtId="4" fontId="13" fillId="0" borderId="9" xfId="0" applyNumberFormat="1" applyFont="1" applyBorder="1" applyAlignment="1">
      <alignment vertical="center"/>
    </xf>
    <xf numFmtId="4" fontId="13" fillId="0" borderId="29" xfId="0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4" fontId="5" fillId="2" borderId="6" xfId="2" applyNumberFormat="1" applyFont="1" applyFill="1" applyBorder="1" applyAlignment="1">
      <alignment vertical="center" wrapText="1"/>
    </xf>
    <xf numFmtId="4" fontId="5" fillId="2" borderId="28" xfId="2" applyNumberFormat="1" applyFont="1" applyFill="1" applyBorder="1" applyAlignment="1">
      <alignment vertical="center" wrapText="1"/>
    </xf>
    <xf numFmtId="4" fontId="5" fillId="2" borderId="1" xfId="2" applyNumberFormat="1" applyFont="1" applyFill="1" applyBorder="1" applyAlignment="1">
      <alignment vertical="center" wrapText="1"/>
    </xf>
    <xf numFmtId="4" fontId="5" fillId="2" borderId="2" xfId="2" applyNumberFormat="1" applyFont="1" applyFill="1" applyBorder="1" applyAlignment="1">
      <alignment vertical="center" wrapText="1"/>
    </xf>
    <xf numFmtId="4" fontId="5" fillId="2" borderId="13" xfId="2" applyNumberFormat="1" applyFont="1" applyFill="1" applyBorder="1" applyAlignment="1">
      <alignment vertical="center" wrapText="1"/>
    </xf>
    <xf numFmtId="4" fontId="3" fillId="2" borderId="1" xfId="2" applyNumberFormat="1" applyFont="1" applyFill="1" applyBorder="1" applyAlignment="1">
      <alignment vertical="center" wrapText="1"/>
    </xf>
    <xf numFmtId="4" fontId="3" fillId="2" borderId="2" xfId="2" applyNumberFormat="1" applyFont="1" applyFill="1" applyBorder="1" applyAlignment="1">
      <alignment vertical="center" wrapText="1"/>
    </xf>
    <xf numFmtId="4" fontId="3" fillId="2" borderId="13" xfId="2" applyNumberFormat="1" applyFont="1" applyFill="1" applyBorder="1" applyAlignment="1">
      <alignment vertical="center" wrapText="1"/>
    </xf>
    <xf numFmtId="4" fontId="3" fillId="2" borderId="6" xfId="2" applyNumberFormat="1" applyFont="1" applyFill="1" applyBorder="1" applyAlignment="1">
      <alignment vertical="center" wrapText="1"/>
    </xf>
    <xf numFmtId="4" fontId="3" fillId="2" borderId="7" xfId="2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5" fillId="2" borderId="9" xfId="2" applyNumberFormat="1" applyFont="1" applyFill="1" applyBorder="1" applyAlignment="1">
      <alignment vertical="center" wrapText="1"/>
    </xf>
    <xf numFmtId="4" fontId="5" fillId="2" borderId="11" xfId="2" applyNumberFormat="1" applyFont="1" applyFill="1" applyBorder="1" applyAlignment="1">
      <alignment vertical="center" wrapText="1"/>
    </xf>
    <xf numFmtId="4" fontId="3" fillId="2" borderId="3" xfId="2" applyNumberFormat="1" applyFont="1" applyFill="1" applyBorder="1" applyAlignment="1">
      <alignment vertical="center" wrapText="1"/>
    </xf>
    <xf numFmtId="4" fontId="3" fillId="2" borderId="4" xfId="2" applyNumberFormat="1" applyFont="1" applyFill="1" applyBorder="1" applyAlignment="1">
      <alignment vertical="center" wrapText="1"/>
    </xf>
    <xf numFmtId="4" fontId="3" fillId="2" borderId="21" xfId="2" applyNumberFormat="1" applyFont="1" applyFill="1" applyBorder="1" applyAlignment="1">
      <alignment vertical="center" wrapText="1"/>
    </xf>
    <xf numFmtId="4" fontId="3" fillId="0" borderId="23" xfId="0" applyNumberFormat="1" applyFont="1" applyBorder="1" applyAlignment="1">
      <alignment vertical="center"/>
    </xf>
    <xf numFmtId="4" fontId="3" fillId="0" borderId="24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3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49" fontId="4" fillId="3" borderId="0" xfId="0" applyNumberFormat="1" applyFont="1" applyFill="1" applyAlignment="1">
      <alignment horizontal="centerContinuous" vertical="center"/>
    </xf>
    <xf numFmtId="4" fontId="5" fillId="2" borderId="35" xfId="2" applyNumberFormat="1" applyFont="1" applyFill="1" applyBorder="1" applyAlignment="1">
      <alignment vertical="center" wrapText="1"/>
    </xf>
    <xf numFmtId="4" fontId="13" fillId="0" borderId="17" xfId="0" applyNumberFormat="1" applyFont="1" applyBorder="1" applyAlignment="1">
      <alignment vertical="center"/>
    </xf>
    <xf numFmtId="4" fontId="5" fillId="2" borderId="7" xfId="2" applyNumberFormat="1" applyFont="1" applyFill="1" applyBorder="1" applyAlignment="1">
      <alignment vertical="center" wrapText="1"/>
    </xf>
    <xf numFmtId="4" fontId="5" fillId="2" borderId="32" xfId="2" applyNumberFormat="1" applyFont="1" applyFill="1" applyBorder="1" applyAlignment="1">
      <alignment vertical="center" wrapText="1"/>
    </xf>
    <xf numFmtId="49" fontId="4" fillId="3" borderId="36" xfId="0" applyNumberFormat="1" applyFont="1" applyFill="1" applyBorder="1" applyAlignment="1">
      <alignment horizontal="centerContinuous" vertical="center" wrapText="1"/>
    </xf>
    <xf numFmtId="49" fontId="4" fillId="3" borderId="37" xfId="0" applyNumberFormat="1" applyFont="1" applyFill="1" applyBorder="1" applyAlignment="1">
      <alignment horizontal="centerContinuous" vertical="center" wrapText="1"/>
    </xf>
    <xf numFmtId="49" fontId="4" fillId="3" borderId="38" xfId="0" applyNumberFormat="1" applyFont="1" applyFill="1" applyBorder="1" applyAlignment="1">
      <alignment horizontal="centerContinuous" vertical="center" wrapText="1"/>
    </xf>
    <xf numFmtId="3" fontId="4" fillId="3" borderId="36" xfId="0" applyNumberFormat="1" applyFont="1" applyFill="1" applyBorder="1" applyAlignment="1">
      <alignment horizontal="centerContinuous" vertical="center" wrapText="1"/>
    </xf>
    <xf numFmtId="4" fontId="4" fillId="3" borderId="37" xfId="0" applyNumberFormat="1" applyFont="1" applyFill="1" applyBorder="1" applyAlignment="1">
      <alignment horizontal="centerContinuous" vertical="center" wrapText="1"/>
    </xf>
    <xf numFmtId="4" fontId="4" fillId="3" borderId="37" xfId="0" applyNumberFormat="1" applyFont="1" applyFill="1" applyBorder="1" applyAlignment="1">
      <alignment horizontal="centerContinuous" vertical="center"/>
    </xf>
    <xf numFmtId="4" fontId="5" fillId="3" borderId="37" xfId="2" applyNumberFormat="1" applyFont="1" applyFill="1" applyBorder="1" applyAlignment="1">
      <alignment horizontal="centerContinuous" vertical="center" wrapText="1"/>
    </xf>
    <xf numFmtId="4" fontId="5" fillId="3" borderId="38" xfId="0" applyNumberFormat="1" applyFont="1" applyFill="1" applyBorder="1" applyAlignment="1">
      <alignment horizontal="centerContinuous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" fontId="5" fillId="2" borderId="3" xfId="2" applyNumberFormat="1" applyFont="1" applyFill="1" applyBorder="1" applyAlignment="1">
      <alignment horizontal="center" vertical="center" wrapText="1"/>
    </xf>
    <xf numFmtId="4" fontId="5" fillId="2" borderId="4" xfId="2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left" vertical="center" wrapText="1"/>
    </xf>
    <xf numFmtId="4" fontId="14" fillId="2" borderId="6" xfId="2" applyNumberFormat="1" applyFont="1" applyFill="1" applyBorder="1" applyAlignment="1">
      <alignment vertical="center" wrapText="1"/>
    </xf>
    <xf numFmtId="4" fontId="14" fillId="2" borderId="1" xfId="2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horizontal="right" vertical="center" wrapText="1"/>
    </xf>
    <xf numFmtId="4" fontId="1" fillId="0" borderId="23" xfId="0" applyNumberFormat="1" applyFont="1" applyBorder="1" applyAlignment="1">
      <alignment horizontal="right" vertical="center" wrapText="1"/>
    </xf>
    <xf numFmtId="4" fontId="1" fillId="0" borderId="24" xfId="0" applyNumberFormat="1" applyFont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top"/>
    </xf>
    <xf numFmtId="4" fontId="8" fillId="0" borderId="0" xfId="0" applyNumberFormat="1" applyFont="1" applyAlignment="1">
      <alignment horizontal="center" vertical="center"/>
    </xf>
    <xf numFmtId="4" fontId="2" fillId="0" borderId="25" xfId="0" applyNumberFormat="1" applyFont="1" applyBorder="1" applyAlignment="1">
      <alignment horizontal="center" vertical="top"/>
    </xf>
    <xf numFmtId="4" fontId="11" fillId="0" borderId="25" xfId="0" applyNumberFormat="1" applyFont="1" applyBorder="1" applyAlignment="1">
      <alignment horizontal="center" vertical="top"/>
    </xf>
    <xf numFmtId="4" fontId="7" fillId="0" borderId="26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4" fillId="0" borderId="33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top" wrapText="1"/>
    </xf>
    <xf numFmtId="4" fontId="4" fillId="0" borderId="17" xfId="0" applyNumberFormat="1" applyFont="1" applyBorder="1" applyAlignment="1">
      <alignment horizontal="right" vertical="top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5" fillId="2" borderId="9" xfId="2" quotePrefix="1" applyNumberFormat="1" applyFont="1" applyFill="1" applyBorder="1" applyAlignment="1">
      <alignment horizontal="center" vertical="center" wrapText="1"/>
    </xf>
    <xf numFmtId="4" fontId="5" fillId="2" borderId="19" xfId="2" quotePrefix="1" applyNumberFormat="1" applyFont="1" applyFill="1" applyBorder="1" applyAlignment="1">
      <alignment horizontal="center" vertical="center" wrapText="1"/>
    </xf>
    <xf numFmtId="4" fontId="5" fillId="2" borderId="10" xfId="2" quotePrefix="1" applyNumberFormat="1" applyFont="1" applyFill="1" applyBorder="1" applyAlignment="1">
      <alignment horizontal="center" vertical="center" wrapText="1"/>
    </xf>
    <xf numFmtId="4" fontId="4" fillId="2" borderId="19" xfId="2" quotePrefix="1" applyNumberFormat="1" applyFont="1" applyFill="1" applyBorder="1" applyAlignment="1">
      <alignment horizontal="center" vertical="center" wrapText="1"/>
    </xf>
    <xf numFmtId="4" fontId="4" fillId="2" borderId="11" xfId="2" quotePrefix="1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4" fontId="5" fillId="0" borderId="17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0" borderId="36" xfId="0" applyNumberFormat="1" applyFont="1" applyBorder="1" applyAlignment="1">
      <alignment horizontal="right" vertical="center" wrapText="1"/>
    </xf>
    <xf numFmtId="4" fontId="5" fillId="0" borderId="38" xfId="0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_складское станционная(кровля)" xfId="2"/>
    <cellStyle name="Титул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tabSelected="1" view="pageBreakPreview" topLeftCell="A13" zoomScaleSheetLayoutView="100" workbookViewId="0">
      <selection activeCell="G29" sqref="G29"/>
    </sheetView>
  </sheetViews>
  <sheetFormatPr defaultColWidth="9.140625" defaultRowHeight="12.75" x14ac:dyDescent="0.2"/>
  <cols>
    <col min="1" max="1" width="4.28515625" style="48" customWidth="1"/>
    <col min="2" max="2" width="39.85546875" style="22" customWidth="1"/>
    <col min="3" max="3" width="4.5703125" style="28" customWidth="1"/>
    <col min="4" max="4" width="14.42578125" style="28" customWidth="1"/>
    <col min="5" max="5" width="12.42578125" style="71" customWidth="1"/>
    <col min="6" max="6" width="14.5703125" style="71" customWidth="1"/>
    <col min="7" max="7" width="11.42578125" style="71" customWidth="1"/>
    <col min="8" max="8" width="14.140625" style="71" customWidth="1"/>
    <col min="9" max="9" width="21.140625" style="71" customWidth="1"/>
    <col min="10" max="10" width="0.140625" style="28" customWidth="1"/>
    <col min="11" max="11" width="9.140625" style="22" hidden="1" customWidth="1"/>
    <col min="12" max="16384" width="9.140625" style="22"/>
  </cols>
  <sheetData>
    <row r="1" spans="1:11" x14ac:dyDescent="0.2">
      <c r="A1" s="44"/>
      <c r="B1" s="21"/>
      <c r="C1" s="21"/>
      <c r="D1" s="21"/>
      <c r="E1" s="67"/>
      <c r="F1" s="67"/>
      <c r="G1" s="67"/>
      <c r="H1" s="67"/>
      <c r="I1" s="67"/>
      <c r="J1" s="21"/>
    </row>
    <row r="2" spans="1:11" s="25" customFormat="1" ht="15" x14ac:dyDescent="0.25">
      <c r="A2" s="45"/>
      <c r="B2" s="23"/>
      <c r="C2" s="23"/>
      <c r="D2" s="24"/>
      <c r="E2" s="68"/>
      <c r="F2" s="69" t="s">
        <v>19</v>
      </c>
      <c r="G2" s="68"/>
      <c r="H2" s="68"/>
      <c r="I2" s="68"/>
      <c r="J2" s="13"/>
      <c r="K2" s="24"/>
    </row>
    <row r="3" spans="1:11" s="25" customFormat="1" ht="15" x14ac:dyDescent="0.25">
      <c r="A3" s="45"/>
      <c r="B3" s="23"/>
      <c r="C3" s="23"/>
      <c r="D3" s="24"/>
      <c r="E3" s="68"/>
      <c r="F3" s="69" t="s">
        <v>23</v>
      </c>
      <c r="G3" s="68"/>
      <c r="H3" s="68"/>
      <c r="I3" s="68"/>
      <c r="J3" s="13"/>
      <c r="K3" s="24"/>
    </row>
    <row r="4" spans="1:11" s="25" customFormat="1" ht="15" x14ac:dyDescent="0.25">
      <c r="A4" s="45"/>
      <c r="B4" s="23"/>
      <c r="C4" s="23"/>
      <c r="D4" s="24"/>
      <c r="E4" s="68"/>
      <c r="F4" s="69"/>
      <c r="G4" s="68"/>
      <c r="H4" s="68"/>
      <c r="I4" s="68"/>
      <c r="J4" s="13"/>
      <c r="K4" s="24"/>
    </row>
    <row r="5" spans="1:11" s="25" customFormat="1" ht="15" x14ac:dyDescent="0.25">
      <c r="A5" s="46" t="s">
        <v>20</v>
      </c>
      <c r="B5" s="23"/>
      <c r="C5" s="23"/>
      <c r="D5" s="24"/>
      <c r="E5" s="68"/>
      <c r="F5" s="70" t="s">
        <v>3</v>
      </c>
      <c r="G5" s="68"/>
      <c r="H5" s="68"/>
      <c r="I5" s="68"/>
      <c r="J5" s="13"/>
      <c r="K5" s="24"/>
    </row>
    <row r="6" spans="1:11" s="25" customFormat="1" ht="15" x14ac:dyDescent="0.25">
      <c r="A6" s="47" t="s">
        <v>27</v>
      </c>
      <c r="B6" s="26"/>
      <c r="C6" s="23"/>
      <c r="D6" s="24"/>
      <c r="E6" s="68"/>
      <c r="F6" s="69"/>
      <c r="G6" s="69"/>
      <c r="H6" s="69"/>
      <c r="I6" s="68"/>
      <c r="J6" s="13"/>
      <c r="K6" s="24"/>
    </row>
    <row r="7" spans="1:11" s="25" customFormat="1" ht="15" x14ac:dyDescent="0.25">
      <c r="A7" s="47" t="s">
        <v>28</v>
      </c>
      <c r="B7" s="26"/>
      <c r="C7" s="23"/>
      <c r="D7" s="24"/>
      <c r="E7" s="68"/>
      <c r="F7" s="69" t="s">
        <v>21</v>
      </c>
      <c r="G7" s="68"/>
      <c r="H7" s="68"/>
      <c r="I7" s="68"/>
      <c r="J7" s="13"/>
      <c r="K7" s="24"/>
    </row>
    <row r="8" spans="1:11" s="25" customFormat="1" ht="15" x14ac:dyDescent="0.25">
      <c r="A8" s="45" t="s">
        <v>29</v>
      </c>
      <c r="B8" s="23"/>
      <c r="C8" s="23"/>
      <c r="D8" s="24"/>
      <c r="E8" s="68"/>
      <c r="F8" s="69" t="s">
        <v>24</v>
      </c>
      <c r="G8" s="68"/>
      <c r="H8" s="68"/>
      <c r="I8" s="68"/>
      <c r="J8" s="13"/>
      <c r="K8" s="24"/>
    </row>
    <row r="9" spans="1:11" s="25" customFormat="1" ht="15" x14ac:dyDescent="0.25">
      <c r="A9" s="45"/>
      <c r="B9" s="23"/>
      <c r="C9" s="23"/>
      <c r="D9" s="24"/>
      <c r="E9" s="68"/>
      <c r="F9" s="69"/>
      <c r="G9" s="68"/>
      <c r="H9" s="68"/>
      <c r="I9" s="68"/>
      <c r="J9" s="13"/>
      <c r="K9" s="24"/>
    </row>
    <row r="10" spans="1:11" s="25" customFormat="1" ht="15" x14ac:dyDescent="0.25">
      <c r="A10" s="45"/>
      <c r="B10" s="23"/>
      <c r="C10" s="23"/>
      <c r="D10" s="24"/>
      <c r="E10" s="68"/>
      <c r="F10" s="69"/>
      <c r="G10" s="68"/>
      <c r="H10" s="68"/>
      <c r="I10" s="68"/>
      <c r="J10" s="13"/>
      <c r="K10" s="24"/>
    </row>
    <row r="11" spans="1:11" s="25" customFormat="1" ht="54.75" customHeight="1" x14ac:dyDescent="0.25">
      <c r="A11" s="124" t="s">
        <v>26</v>
      </c>
      <c r="B11" s="124"/>
      <c r="C11" s="124"/>
      <c r="D11" s="124"/>
      <c r="E11" s="124"/>
      <c r="F11" s="124"/>
      <c r="G11" s="124"/>
      <c r="H11" s="124"/>
      <c r="I11" s="124"/>
      <c r="J11" s="13"/>
      <c r="K11" s="24"/>
    </row>
    <row r="12" spans="1:11" s="25" customFormat="1" ht="15" x14ac:dyDescent="0.25">
      <c r="A12" s="125" t="s">
        <v>15</v>
      </c>
      <c r="B12" s="125"/>
      <c r="C12" s="125"/>
      <c r="D12" s="125"/>
      <c r="E12" s="125"/>
      <c r="F12" s="125"/>
      <c r="G12" s="125"/>
      <c r="H12" s="125"/>
      <c r="I12" s="125"/>
      <c r="J12" s="13"/>
      <c r="K12" s="24"/>
    </row>
    <row r="13" spans="1:11" s="25" customFormat="1" ht="15" x14ac:dyDescent="0.25">
      <c r="A13" s="45"/>
      <c r="B13" s="23"/>
      <c r="C13" s="23"/>
      <c r="D13" s="24"/>
      <c r="E13" s="68"/>
      <c r="F13" s="69"/>
      <c r="G13" s="68"/>
      <c r="H13" s="68"/>
      <c r="I13" s="68"/>
      <c r="J13" s="13"/>
      <c r="K13" s="24"/>
    </row>
    <row r="14" spans="1:11" s="25" customFormat="1" ht="19.5" customHeight="1" x14ac:dyDescent="0.25">
      <c r="A14" s="126" t="s">
        <v>16</v>
      </c>
      <c r="B14" s="126"/>
      <c r="C14" s="126"/>
      <c r="D14" s="126"/>
      <c r="E14" s="126"/>
      <c r="F14" s="126"/>
      <c r="G14" s="126"/>
      <c r="H14" s="126"/>
      <c r="I14" s="126"/>
      <c r="J14" s="13"/>
      <c r="K14" s="24"/>
    </row>
    <row r="15" spans="1:11" s="25" customFormat="1" ht="15" x14ac:dyDescent="0.25">
      <c r="A15" s="45"/>
      <c r="B15" s="23"/>
      <c r="C15" s="23"/>
      <c r="D15" s="24"/>
      <c r="E15" s="68"/>
      <c r="F15" s="69"/>
      <c r="G15" s="68"/>
      <c r="H15" s="68"/>
      <c r="I15" s="68"/>
      <c r="J15" s="13"/>
      <c r="K15" s="24"/>
    </row>
    <row r="16" spans="1:11" s="25" customFormat="1" ht="15" x14ac:dyDescent="0.25">
      <c r="A16" s="45" t="s">
        <v>17</v>
      </c>
      <c r="B16" s="127" t="s">
        <v>25</v>
      </c>
      <c r="C16" s="128"/>
      <c r="D16" s="128"/>
      <c r="E16" s="128"/>
      <c r="F16" s="128"/>
      <c r="G16" s="128"/>
      <c r="H16" s="128"/>
      <c r="I16" s="128"/>
      <c r="J16" s="13"/>
      <c r="K16" s="24"/>
    </row>
    <row r="17" spans="1:11" s="25" customFormat="1" ht="15" x14ac:dyDescent="0.25">
      <c r="A17" s="45"/>
      <c r="B17" s="129" t="s">
        <v>18</v>
      </c>
      <c r="C17" s="129"/>
      <c r="D17" s="129"/>
      <c r="E17" s="129"/>
      <c r="F17" s="129"/>
      <c r="G17" s="129"/>
      <c r="H17" s="129"/>
      <c r="I17" s="129"/>
      <c r="J17" s="13"/>
      <c r="K17" s="24"/>
    </row>
    <row r="18" spans="1:11" s="25" customFormat="1" ht="20.25" customHeight="1" x14ac:dyDescent="0.25">
      <c r="A18" s="45"/>
      <c r="B18" s="130"/>
      <c r="C18" s="130"/>
      <c r="D18" s="130"/>
      <c r="E18" s="130"/>
      <c r="F18" s="130"/>
      <c r="G18" s="130"/>
      <c r="H18" s="130"/>
      <c r="I18" s="130"/>
      <c r="J18" s="13"/>
      <c r="K18" s="24"/>
    </row>
    <row r="19" spans="1:11" ht="13.5" thickBot="1" x14ac:dyDescent="0.25"/>
    <row r="20" spans="1:11" s="27" customFormat="1" ht="27" customHeight="1" x14ac:dyDescent="0.25">
      <c r="A20" s="144" t="s">
        <v>0</v>
      </c>
      <c r="B20" s="135" t="s">
        <v>1</v>
      </c>
      <c r="C20" s="135" t="s">
        <v>6</v>
      </c>
      <c r="D20" s="135" t="s">
        <v>2</v>
      </c>
      <c r="E20" s="137" t="s">
        <v>42</v>
      </c>
      <c r="F20" s="137"/>
      <c r="G20" s="138" t="s">
        <v>43</v>
      </c>
      <c r="H20" s="139"/>
      <c r="I20" s="140" t="s">
        <v>44</v>
      </c>
      <c r="J20" s="141"/>
    </row>
    <row r="21" spans="1:11" s="27" customFormat="1" ht="18" customHeight="1" thickBot="1" x14ac:dyDescent="0.3">
      <c r="A21" s="145"/>
      <c r="B21" s="136"/>
      <c r="C21" s="136"/>
      <c r="D21" s="136"/>
      <c r="E21" s="114" t="s">
        <v>4</v>
      </c>
      <c r="F21" s="114" t="s">
        <v>5</v>
      </c>
      <c r="G21" s="115" t="s">
        <v>4</v>
      </c>
      <c r="H21" s="114" t="s">
        <v>5</v>
      </c>
      <c r="I21" s="142" t="s">
        <v>5</v>
      </c>
      <c r="J21" s="143"/>
    </row>
    <row r="22" spans="1:11" s="27" customFormat="1" ht="13.5" thickBot="1" x14ac:dyDescent="0.3">
      <c r="A22" s="107" t="s">
        <v>41</v>
      </c>
      <c r="B22" s="108"/>
      <c r="C22" s="108"/>
      <c r="D22" s="109"/>
      <c r="E22" s="110"/>
      <c r="F22" s="110"/>
      <c r="G22" s="110"/>
      <c r="H22" s="110"/>
      <c r="I22" s="111"/>
      <c r="J22" s="10"/>
    </row>
    <row r="23" spans="1:11" s="27" customFormat="1" ht="108.95" customHeight="1" x14ac:dyDescent="0.25">
      <c r="A23" s="113">
        <v>1</v>
      </c>
      <c r="B23" s="112" t="s">
        <v>47</v>
      </c>
      <c r="C23" s="112" t="s">
        <v>7</v>
      </c>
      <c r="D23" s="112">
        <f>464.17*23*1.07</f>
        <v>11423.22</v>
      </c>
      <c r="E23" s="72"/>
      <c r="F23" s="72"/>
      <c r="G23" s="73">
        <v>0</v>
      </c>
      <c r="H23" s="73">
        <f>PRODUCT(D23,G23)</f>
        <v>0</v>
      </c>
      <c r="I23" s="74">
        <f>SUM(F23,H23)</f>
        <v>0</v>
      </c>
      <c r="J23" s="10"/>
    </row>
    <row r="24" spans="1:11" s="27" customFormat="1" ht="15" x14ac:dyDescent="0.25">
      <c r="A24" s="50"/>
      <c r="B24" s="29" t="s">
        <v>8</v>
      </c>
      <c r="C24" s="30"/>
      <c r="D24" s="30"/>
      <c r="E24" s="75"/>
      <c r="F24" s="75"/>
      <c r="G24" s="75"/>
      <c r="H24" s="75"/>
      <c r="I24" s="76"/>
      <c r="J24" s="10"/>
    </row>
    <row r="25" spans="1:11" s="27" customFormat="1" x14ac:dyDescent="0.25">
      <c r="A25" s="50"/>
      <c r="B25" s="31" t="s">
        <v>12</v>
      </c>
      <c r="C25" s="29" t="s">
        <v>9</v>
      </c>
      <c r="D25" s="29">
        <f>D23*1.05</f>
        <v>11994.38</v>
      </c>
      <c r="E25" s="119">
        <v>0</v>
      </c>
      <c r="F25" s="119">
        <f>D25*E25</f>
        <v>0</v>
      </c>
      <c r="G25" s="119"/>
      <c r="H25" s="119"/>
      <c r="I25" s="121">
        <f>F25</f>
        <v>0</v>
      </c>
      <c r="J25" s="10"/>
    </row>
    <row r="26" spans="1:11" s="27" customFormat="1" x14ac:dyDescent="0.25">
      <c r="A26" s="50"/>
      <c r="B26" s="31" t="s">
        <v>45</v>
      </c>
      <c r="C26" s="29" t="s">
        <v>7</v>
      </c>
      <c r="D26" s="29">
        <f>D23*1.05</f>
        <v>11994.38</v>
      </c>
      <c r="E26" s="119">
        <v>0</v>
      </c>
      <c r="F26" s="119">
        <f>PRODUCT(D26,E26)</f>
        <v>0</v>
      </c>
      <c r="G26" s="119"/>
      <c r="H26" s="119"/>
      <c r="I26" s="121">
        <f>F26</f>
        <v>0</v>
      </c>
      <c r="J26" s="10"/>
    </row>
    <row r="27" spans="1:11" s="27" customFormat="1" x14ac:dyDescent="0.25">
      <c r="A27" s="50"/>
      <c r="B27" s="31" t="s">
        <v>14</v>
      </c>
      <c r="C27" s="29" t="s">
        <v>13</v>
      </c>
      <c r="D27" s="32">
        <f>0.0305*D23</f>
        <v>348.41</v>
      </c>
      <c r="E27" s="119">
        <v>0</v>
      </c>
      <c r="F27" s="119">
        <f>PRODUCT(D27,E27)</f>
        <v>0</v>
      </c>
      <c r="G27" s="119"/>
      <c r="H27" s="119"/>
      <c r="I27" s="121">
        <f>F27</f>
        <v>0</v>
      </c>
      <c r="J27" s="11"/>
    </row>
    <row r="28" spans="1:11" s="27" customFormat="1" x14ac:dyDescent="0.25">
      <c r="A28" s="50"/>
      <c r="B28" s="33" t="s">
        <v>46</v>
      </c>
      <c r="C28" s="29" t="s">
        <v>22</v>
      </c>
      <c r="D28" s="29">
        <f>D23*0.07*1.015</f>
        <v>811.62</v>
      </c>
      <c r="E28" s="119">
        <v>0</v>
      </c>
      <c r="F28" s="119">
        <f>PRODUCT(D28,E28)</f>
        <v>0</v>
      </c>
      <c r="G28" s="119"/>
      <c r="H28" s="119"/>
      <c r="I28" s="121">
        <f>F28</f>
        <v>0</v>
      </c>
      <c r="J28" s="11"/>
    </row>
    <row r="29" spans="1:11" s="27" customFormat="1" ht="13.5" thickBot="1" x14ac:dyDescent="0.3">
      <c r="A29" s="51"/>
      <c r="B29" s="34" t="s">
        <v>10</v>
      </c>
      <c r="C29" s="9" t="s">
        <v>11</v>
      </c>
      <c r="D29" s="9">
        <f>0.2*D23</f>
        <v>2284.64</v>
      </c>
      <c r="E29" s="122">
        <v>0</v>
      </c>
      <c r="F29" s="122">
        <f t="shared" ref="F29" si="0">PRODUCT(D29,E29)</f>
        <v>0</v>
      </c>
      <c r="G29" s="122"/>
      <c r="H29" s="122"/>
      <c r="I29" s="123">
        <f t="shared" ref="I29" si="1">F29</f>
        <v>0</v>
      </c>
      <c r="J29" s="11"/>
    </row>
    <row r="30" spans="1:11" s="27" customFormat="1" ht="80.45" customHeight="1" x14ac:dyDescent="0.25">
      <c r="A30" s="52">
        <v>2</v>
      </c>
      <c r="B30" s="17" t="s">
        <v>48</v>
      </c>
      <c r="C30" s="17" t="s">
        <v>7</v>
      </c>
      <c r="D30" s="17">
        <f>59.32*23*1.07</f>
        <v>1459.87</v>
      </c>
      <c r="E30" s="77"/>
      <c r="F30" s="77"/>
      <c r="G30" s="120">
        <v>0</v>
      </c>
      <c r="H30" s="120">
        <f>PRODUCT(D30,G30)</f>
        <v>0</v>
      </c>
      <c r="I30" s="78">
        <f>SUM(F30,H30)</f>
        <v>0</v>
      </c>
      <c r="J30" s="12"/>
    </row>
    <row r="31" spans="1:11" s="27" customFormat="1" x14ac:dyDescent="0.25">
      <c r="A31" s="50"/>
      <c r="B31" s="29" t="s">
        <v>8</v>
      </c>
      <c r="C31" s="30"/>
      <c r="D31" s="30"/>
      <c r="E31" s="79"/>
      <c r="F31" s="79"/>
      <c r="G31" s="80"/>
      <c r="H31" s="80"/>
      <c r="I31" s="81"/>
      <c r="J31" s="12"/>
    </row>
    <row r="32" spans="1:11" s="27" customFormat="1" ht="14.45" customHeight="1" x14ac:dyDescent="0.25">
      <c r="A32" s="50"/>
      <c r="B32" s="31" t="s">
        <v>12</v>
      </c>
      <c r="C32" s="29" t="s">
        <v>9</v>
      </c>
      <c r="D32" s="29">
        <f>D30*1.05</f>
        <v>1532.86</v>
      </c>
      <c r="E32" s="82">
        <f>E25</f>
        <v>0</v>
      </c>
      <c r="F32" s="82">
        <f>PRODUCT(D32,E32)</f>
        <v>0</v>
      </c>
      <c r="G32" s="83"/>
      <c r="H32" s="83"/>
      <c r="I32" s="84">
        <f>F32</f>
        <v>0</v>
      </c>
      <c r="J32" s="12"/>
    </row>
    <row r="33" spans="1:10" s="27" customFormat="1" x14ac:dyDescent="0.25">
      <c r="A33" s="52"/>
      <c r="B33" s="116" t="s">
        <v>51</v>
      </c>
      <c r="C33" s="36" t="s">
        <v>7</v>
      </c>
      <c r="D33" s="36">
        <f>D30*1.05</f>
        <v>1532.86</v>
      </c>
      <c r="E33" s="117">
        <v>0</v>
      </c>
      <c r="F33" s="82">
        <f>PRODUCT(D33,E33)</f>
        <v>0</v>
      </c>
      <c r="G33" s="86"/>
      <c r="H33" s="86"/>
      <c r="I33" s="84">
        <f>F33</f>
        <v>0</v>
      </c>
      <c r="J33" s="12"/>
    </row>
    <row r="34" spans="1:10" s="27" customFormat="1" x14ac:dyDescent="0.25">
      <c r="A34" s="52"/>
      <c r="B34" s="35" t="s">
        <v>14</v>
      </c>
      <c r="C34" s="36" t="s">
        <v>13</v>
      </c>
      <c r="D34" s="37">
        <f>0.0258*D30</f>
        <v>37.659999999999997</v>
      </c>
      <c r="E34" s="85">
        <f>E27</f>
        <v>0</v>
      </c>
      <c r="F34" s="82">
        <f>PRODUCT(D34,E34)</f>
        <v>0</v>
      </c>
      <c r="G34" s="86"/>
      <c r="H34" s="86"/>
      <c r="I34" s="84">
        <f>F34</f>
        <v>0</v>
      </c>
      <c r="J34" s="12"/>
    </row>
    <row r="35" spans="1:10" s="27" customFormat="1" x14ac:dyDescent="0.25">
      <c r="A35" s="52"/>
      <c r="B35" s="33" t="s">
        <v>46</v>
      </c>
      <c r="C35" s="29" t="s">
        <v>22</v>
      </c>
      <c r="D35" s="37">
        <f>D30*0.065*1.015</f>
        <v>96.31</v>
      </c>
      <c r="E35" s="85">
        <f>E28</f>
        <v>0</v>
      </c>
      <c r="F35" s="82">
        <f>PRODUCT(D35,E35)</f>
        <v>0</v>
      </c>
      <c r="G35" s="86"/>
      <c r="H35" s="86"/>
      <c r="I35" s="84">
        <f>F35</f>
        <v>0</v>
      </c>
      <c r="J35" s="12"/>
    </row>
    <row r="36" spans="1:10" s="27" customFormat="1" ht="13.5" thickBot="1" x14ac:dyDescent="0.3">
      <c r="A36" s="50"/>
      <c r="B36" s="38" t="s">
        <v>10</v>
      </c>
      <c r="C36" s="8" t="s">
        <v>11</v>
      </c>
      <c r="D36" s="8">
        <f>0.2*D30</f>
        <v>291.97000000000003</v>
      </c>
      <c r="E36" s="87">
        <f>E29</f>
        <v>0</v>
      </c>
      <c r="F36" s="82">
        <f>PRODUCT(D36,E36)</f>
        <v>0</v>
      </c>
      <c r="G36" s="88"/>
      <c r="H36" s="88"/>
      <c r="I36" s="84">
        <f>F36</f>
        <v>0</v>
      </c>
      <c r="J36" s="12"/>
    </row>
    <row r="37" spans="1:10" s="27" customFormat="1" ht="66" customHeight="1" x14ac:dyDescent="0.25">
      <c r="A37" s="49">
        <v>3</v>
      </c>
      <c r="B37" s="16" t="s">
        <v>49</v>
      </c>
      <c r="C37" s="16" t="s">
        <v>7</v>
      </c>
      <c r="D37" s="16">
        <f>(76.66+6.92)*23*1.07</f>
        <v>2056.9</v>
      </c>
      <c r="E37" s="89"/>
      <c r="F37" s="89"/>
      <c r="G37" s="73">
        <v>0</v>
      </c>
      <c r="H37" s="73">
        <f>PRODUCT(D37,G37)</f>
        <v>0</v>
      </c>
      <c r="I37" s="90">
        <f>SUM(F37,H37)</f>
        <v>0</v>
      </c>
      <c r="J37" s="12"/>
    </row>
    <row r="38" spans="1:10" s="27" customFormat="1" x14ac:dyDescent="0.25">
      <c r="A38" s="50"/>
      <c r="B38" s="29" t="s">
        <v>8</v>
      </c>
      <c r="C38" s="30"/>
      <c r="D38" s="30"/>
      <c r="E38" s="79"/>
      <c r="F38" s="79"/>
      <c r="G38" s="80"/>
      <c r="H38" s="80"/>
      <c r="I38" s="81"/>
      <c r="J38" s="12"/>
    </row>
    <row r="39" spans="1:10" s="27" customFormat="1" x14ac:dyDescent="0.25">
      <c r="A39" s="50"/>
      <c r="B39" s="31" t="s">
        <v>12</v>
      </c>
      <c r="C39" s="29" t="s">
        <v>9</v>
      </c>
      <c r="D39" s="29">
        <f>1.05*D37</f>
        <v>2159.75</v>
      </c>
      <c r="E39" s="82">
        <f>E25</f>
        <v>0</v>
      </c>
      <c r="F39" s="82">
        <f>PRODUCT(D39,E39)</f>
        <v>0</v>
      </c>
      <c r="G39" s="83"/>
      <c r="H39" s="83"/>
      <c r="I39" s="84">
        <f>F39</f>
        <v>0</v>
      </c>
      <c r="J39" s="12"/>
    </row>
    <row r="40" spans="1:10" s="27" customFormat="1" x14ac:dyDescent="0.25">
      <c r="A40" s="53"/>
      <c r="B40" s="33" t="s">
        <v>46</v>
      </c>
      <c r="C40" s="39" t="s">
        <v>22</v>
      </c>
      <c r="D40" s="39">
        <f>D37*0.08*1.015</f>
        <v>167.02</v>
      </c>
      <c r="E40" s="91">
        <f>E28</f>
        <v>0</v>
      </c>
      <c r="F40" s="91">
        <f>PRODUCT(D40,E40)</f>
        <v>0</v>
      </c>
      <c r="G40" s="92"/>
      <c r="H40" s="92"/>
      <c r="I40" s="93">
        <f>F40</f>
        <v>0</v>
      </c>
      <c r="J40" s="12"/>
    </row>
    <row r="41" spans="1:10" s="27" customFormat="1" ht="13.5" thickBot="1" x14ac:dyDescent="0.3">
      <c r="A41" s="51"/>
      <c r="B41" s="34" t="s">
        <v>10</v>
      </c>
      <c r="C41" s="9" t="s">
        <v>11</v>
      </c>
      <c r="D41" s="9">
        <f>0.2*D37</f>
        <v>411.38</v>
      </c>
      <c r="E41" s="94">
        <f>E29</f>
        <v>0</v>
      </c>
      <c r="F41" s="94">
        <f>PRODUCT(D41,E41)</f>
        <v>0</v>
      </c>
      <c r="G41" s="94"/>
      <c r="H41" s="94"/>
      <c r="I41" s="95">
        <f>F41</f>
        <v>0</v>
      </c>
      <c r="J41" s="12"/>
    </row>
    <row r="42" spans="1:10" s="27" customFormat="1" ht="13.5" thickBot="1" x14ac:dyDescent="0.3">
      <c r="A42" s="63" t="s">
        <v>35</v>
      </c>
      <c r="B42" s="64"/>
      <c r="C42" s="64"/>
      <c r="D42" s="64"/>
      <c r="E42" s="65"/>
      <c r="F42" s="65"/>
      <c r="G42" s="65"/>
      <c r="H42" s="65"/>
      <c r="I42" s="66"/>
      <c r="J42" s="12"/>
    </row>
    <row r="43" spans="1:10" s="27" customFormat="1" ht="66" customHeight="1" x14ac:dyDescent="0.25">
      <c r="A43" s="49">
        <v>4</v>
      </c>
      <c r="B43" s="16" t="s">
        <v>50</v>
      </c>
      <c r="C43" s="16" t="s">
        <v>7</v>
      </c>
      <c r="D43" s="16">
        <v>110.2</v>
      </c>
      <c r="E43" s="89"/>
      <c r="F43" s="89"/>
      <c r="G43" s="73">
        <v>0</v>
      </c>
      <c r="H43" s="73">
        <f>PRODUCT(D43,G43)</f>
        <v>0</v>
      </c>
      <c r="I43" s="90">
        <f>SUM(F43,H43)</f>
        <v>0</v>
      </c>
      <c r="J43" s="12"/>
    </row>
    <row r="44" spans="1:10" s="27" customFormat="1" x14ac:dyDescent="0.25">
      <c r="A44" s="50"/>
      <c r="B44" s="29" t="s">
        <v>8</v>
      </c>
      <c r="C44" s="30"/>
      <c r="D44" s="30"/>
      <c r="E44" s="79"/>
      <c r="F44" s="79"/>
      <c r="G44" s="80"/>
      <c r="H44" s="80"/>
      <c r="I44" s="81"/>
      <c r="J44" s="12"/>
    </row>
    <row r="45" spans="1:10" s="27" customFormat="1" x14ac:dyDescent="0.25">
      <c r="A45" s="50"/>
      <c r="B45" s="31" t="s">
        <v>12</v>
      </c>
      <c r="C45" s="29" t="s">
        <v>9</v>
      </c>
      <c r="D45" s="29">
        <f>1.05*D43</f>
        <v>115.71</v>
      </c>
      <c r="E45" s="82">
        <f>E25</f>
        <v>0</v>
      </c>
      <c r="F45" s="82">
        <f>PRODUCT(D45,E45)</f>
        <v>0</v>
      </c>
      <c r="G45" s="83"/>
      <c r="H45" s="83"/>
      <c r="I45" s="84">
        <f>F45</f>
        <v>0</v>
      </c>
      <c r="J45" s="12"/>
    </row>
    <row r="46" spans="1:10" s="27" customFormat="1" x14ac:dyDescent="0.25">
      <c r="A46" s="53"/>
      <c r="B46" s="33" t="s">
        <v>46</v>
      </c>
      <c r="C46" s="39" t="s">
        <v>22</v>
      </c>
      <c r="D46" s="39">
        <f>D43*0.085*1.015</f>
        <v>9.51</v>
      </c>
      <c r="E46" s="91">
        <f>E28</f>
        <v>0</v>
      </c>
      <c r="F46" s="91">
        <f>PRODUCT(D46,E46)</f>
        <v>0</v>
      </c>
      <c r="G46" s="92"/>
      <c r="H46" s="92"/>
      <c r="I46" s="93">
        <f>F46</f>
        <v>0</v>
      </c>
      <c r="J46" s="12"/>
    </row>
    <row r="47" spans="1:10" s="27" customFormat="1" ht="13.5" thickBot="1" x14ac:dyDescent="0.3">
      <c r="A47" s="53"/>
      <c r="B47" s="61" t="s">
        <v>10</v>
      </c>
      <c r="C47" s="62" t="s">
        <v>11</v>
      </c>
      <c r="D47" s="62">
        <f>0.2*D43</f>
        <v>22.04</v>
      </c>
      <c r="E47" s="96">
        <f>E29</f>
        <v>0</v>
      </c>
      <c r="F47" s="96">
        <f>PRODUCT(D47,E47)</f>
        <v>0</v>
      </c>
      <c r="G47" s="96"/>
      <c r="H47" s="96"/>
      <c r="I47" s="97">
        <f>F47</f>
        <v>0</v>
      </c>
      <c r="J47" s="12"/>
    </row>
    <row r="48" spans="1:10" s="27" customFormat="1" ht="13.5" thickBot="1" x14ac:dyDescent="0.3">
      <c r="A48" s="63" t="s">
        <v>34</v>
      </c>
      <c r="B48" s="64"/>
      <c r="C48" s="64"/>
      <c r="D48" s="64"/>
      <c r="E48" s="65"/>
      <c r="F48" s="65"/>
      <c r="G48" s="65"/>
      <c r="H48" s="65"/>
      <c r="I48" s="66"/>
      <c r="J48" s="12"/>
    </row>
    <row r="49" spans="1:10" s="27" customFormat="1" ht="66" customHeight="1" x14ac:dyDescent="0.25">
      <c r="A49" s="49">
        <v>5</v>
      </c>
      <c r="B49" s="16" t="s">
        <v>52</v>
      </c>
      <c r="C49" s="16" t="s">
        <v>7</v>
      </c>
      <c r="D49" s="16">
        <f>83.1+51.5</f>
        <v>134.6</v>
      </c>
      <c r="E49" s="89"/>
      <c r="F49" s="89"/>
      <c r="G49" s="73">
        <v>0</v>
      </c>
      <c r="H49" s="73">
        <f>PRODUCT(D49,G49)</f>
        <v>0</v>
      </c>
      <c r="I49" s="90">
        <f>SUM(F49,H49)</f>
        <v>0</v>
      </c>
      <c r="J49" s="12"/>
    </row>
    <row r="50" spans="1:10" s="27" customFormat="1" x14ac:dyDescent="0.25">
      <c r="A50" s="50"/>
      <c r="B50" s="29" t="s">
        <v>8</v>
      </c>
      <c r="C50" s="30"/>
      <c r="D50" s="30"/>
      <c r="E50" s="79"/>
      <c r="F50" s="79"/>
      <c r="G50" s="80"/>
      <c r="H50" s="80"/>
      <c r="I50" s="81"/>
      <c r="J50" s="12"/>
    </row>
    <row r="51" spans="1:10" s="27" customFormat="1" x14ac:dyDescent="0.25">
      <c r="A51" s="50"/>
      <c r="B51" s="31" t="s">
        <v>12</v>
      </c>
      <c r="C51" s="29" t="s">
        <v>9</v>
      </c>
      <c r="D51" s="29">
        <f>1.05*D49</f>
        <v>141.33000000000001</v>
      </c>
      <c r="E51" s="82">
        <f>E25</f>
        <v>0</v>
      </c>
      <c r="F51" s="82">
        <f>PRODUCT(D51,E51)</f>
        <v>0</v>
      </c>
      <c r="G51" s="83"/>
      <c r="H51" s="83"/>
      <c r="I51" s="84">
        <f>F51</f>
        <v>0</v>
      </c>
      <c r="J51" s="12"/>
    </row>
    <row r="52" spans="1:10" s="27" customFormat="1" x14ac:dyDescent="0.25">
      <c r="A52" s="53"/>
      <c r="B52" s="33" t="s">
        <v>46</v>
      </c>
      <c r="C52" s="39" t="s">
        <v>22</v>
      </c>
      <c r="D52" s="39">
        <f>D49*0.085*1.015</f>
        <v>11.61</v>
      </c>
      <c r="E52" s="91">
        <f>E28</f>
        <v>0</v>
      </c>
      <c r="F52" s="91">
        <f>PRODUCT(D52,E52)</f>
        <v>0</v>
      </c>
      <c r="G52" s="92"/>
      <c r="H52" s="92"/>
      <c r="I52" s="93">
        <f>F52</f>
        <v>0</v>
      </c>
      <c r="J52" s="12"/>
    </row>
    <row r="53" spans="1:10" s="27" customFormat="1" ht="13.5" thickBot="1" x14ac:dyDescent="0.3">
      <c r="A53" s="53"/>
      <c r="B53" s="61" t="s">
        <v>10</v>
      </c>
      <c r="C53" s="62" t="s">
        <v>11</v>
      </c>
      <c r="D53" s="62">
        <f>0.2*D49</f>
        <v>26.92</v>
      </c>
      <c r="E53" s="96">
        <f>E29</f>
        <v>0</v>
      </c>
      <c r="F53" s="96">
        <f>PRODUCT(D53,E53)</f>
        <v>0</v>
      </c>
      <c r="G53" s="96"/>
      <c r="H53" s="96"/>
      <c r="I53" s="97">
        <f>F53</f>
        <v>0</v>
      </c>
      <c r="J53" s="12"/>
    </row>
    <row r="54" spans="1:10" s="27" customFormat="1" ht="87" customHeight="1" x14ac:dyDescent="0.25">
      <c r="A54" s="49">
        <v>6</v>
      </c>
      <c r="B54" s="16" t="s">
        <v>53</v>
      </c>
      <c r="C54" s="16" t="s">
        <v>7</v>
      </c>
      <c r="D54" s="16">
        <v>90</v>
      </c>
      <c r="E54" s="89"/>
      <c r="F54" s="89"/>
      <c r="G54" s="73">
        <v>0</v>
      </c>
      <c r="H54" s="73">
        <f>PRODUCT(D54,G54)</f>
        <v>0</v>
      </c>
      <c r="I54" s="90">
        <f>SUM(F54,H54)</f>
        <v>0</v>
      </c>
      <c r="J54" s="12"/>
    </row>
    <row r="55" spans="1:10" s="27" customFormat="1" x14ac:dyDescent="0.25">
      <c r="A55" s="50"/>
      <c r="B55" s="29" t="s">
        <v>8</v>
      </c>
      <c r="C55" s="30"/>
      <c r="D55" s="30"/>
      <c r="E55" s="79"/>
      <c r="F55" s="79"/>
      <c r="G55" s="80"/>
      <c r="H55" s="80"/>
      <c r="I55" s="81"/>
      <c r="J55" s="12"/>
    </row>
    <row r="56" spans="1:10" s="27" customFormat="1" x14ac:dyDescent="0.25">
      <c r="A56" s="50"/>
      <c r="B56" s="31" t="s">
        <v>12</v>
      </c>
      <c r="C56" s="29" t="s">
        <v>9</v>
      </c>
      <c r="D56" s="29">
        <f>1.05*D54</f>
        <v>94.5</v>
      </c>
      <c r="E56" s="82">
        <f>E25</f>
        <v>0</v>
      </c>
      <c r="F56" s="82">
        <f>PRODUCT(D56,E56)</f>
        <v>0</v>
      </c>
      <c r="G56" s="83"/>
      <c r="H56" s="83"/>
      <c r="I56" s="84">
        <f>F56</f>
        <v>0</v>
      </c>
      <c r="J56" s="12"/>
    </row>
    <row r="57" spans="1:10" s="27" customFormat="1" x14ac:dyDescent="0.25">
      <c r="A57" s="53"/>
      <c r="B57" s="33" t="s">
        <v>46</v>
      </c>
      <c r="C57" s="39" t="s">
        <v>22</v>
      </c>
      <c r="D57" s="39">
        <f>D54*0.1*1.015</f>
        <v>9.14</v>
      </c>
      <c r="E57" s="91">
        <f>E28</f>
        <v>0</v>
      </c>
      <c r="F57" s="91">
        <f>PRODUCT(D57,E57)</f>
        <v>0</v>
      </c>
      <c r="G57" s="92"/>
      <c r="H57" s="92"/>
      <c r="I57" s="93">
        <f>F57</f>
        <v>0</v>
      </c>
      <c r="J57" s="12"/>
    </row>
    <row r="58" spans="1:10" s="27" customFormat="1" ht="13.5" thickBot="1" x14ac:dyDescent="0.3">
      <c r="A58" s="53"/>
      <c r="B58" s="61" t="s">
        <v>10</v>
      </c>
      <c r="C58" s="62" t="s">
        <v>11</v>
      </c>
      <c r="D58" s="62">
        <f>0.2*D54</f>
        <v>18</v>
      </c>
      <c r="E58" s="96">
        <f>E29</f>
        <v>0</v>
      </c>
      <c r="F58" s="96">
        <f>PRODUCT(D58,E58)</f>
        <v>0</v>
      </c>
      <c r="G58" s="96"/>
      <c r="H58" s="96"/>
      <c r="I58" s="97">
        <f>F58</f>
        <v>0</v>
      </c>
      <c r="J58" s="12"/>
    </row>
    <row r="59" spans="1:10" s="27" customFormat="1" ht="13.5" thickBot="1" x14ac:dyDescent="0.3">
      <c r="A59" s="63" t="s">
        <v>33</v>
      </c>
      <c r="B59" s="64"/>
      <c r="C59" s="64"/>
      <c r="D59" s="64"/>
      <c r="E59" s="65"/>
      <c r="F59" s="65"/>
      <c r="G59" s="65"/>
      <c r="H59" s="65"/>
      <c r="I59" s="66"/>
      <c r="J59" s="12"/>
    </row>
    <row r="60" spans="1:10" s="27" customFormat="1" ht="66" customHeight="1" x14ac:dyDescent="0.25">
      <c r="A60" s="49">
        <v>7</v>
      </c>
      <c r="B60" s="16" t="s">
        <v>54</v>
      </c>
      <c r="C60" s="16" t="s">
        <v>7</v>
      </c>
      <c r="D60" s="16">
        <v>27</v>
      </c>
      <c r="E60" s="89"/>
      <c r="F60" s="89"/>
      <c r="G60" s="73">
        <v>0</v>
      </c>
      <c r="H60" s="73">
        <f>PRODUCT(D60,G60)</f>
        <v>0</v>
      </c>
      <c r="I60" s="90">
        <f>SUM(F60,H60)</f>
        <v>0</v>
      </c>
      <c r="J60" s="12"/>
    </row>
    <row r="61" spans="1:10" s="27" customFormat="1" x14ac:dyDescent="0.25">
      <c r="A61" s="50"/>
      <c r="B61" s="29" t="s">
        <v>8</v>
      </c>
      <c r="C61" s="30"/>
      <c r="D61" s="30"/>
      <c r="E61" s="79"/>
      <c r="F61" s="79"/>
      <c r="G61" s="80"/>
      <c r="H61" s="80"/>
      <c r="I61" s="81"/>
      <c r="J61" s="12"/>
    </row>
    <row r="62" spans="1:10" s="27" customFormat="1" x14ac:dyDescent="0.25">
      <c r="A62" s="50"/>
      <c r="B62" s="31" t="s">
        <v>12</v>
      </c>
      <c r="C62" s="29" t="s">
        <v>9</v>
      </c>
      <c r="D62" s="29">
        <f>1.05*D60</f>
        <v>28.35</v>
      </c>
      <c r="E62" s="82">
        <f>E25</f>
        <v>0</v>
      </c>
      <c r="F62" s="82">
        <f>PRODUCT(D62,E62)</f>
        <v>0</v>
      </c>
      <c r="G62" s="83"/>
      <c r="H62" s="83"/>
      <c r="I62" s="84">
        <f>F62</f>
        <v>0</v>
      </c>
      <c r="J62" s="12"/>
    </row>
    <row r="63" spans="1:10" s="27" customFormat="1" x14ac:dyDescent="0.25">
      <c r="A63" s="53"/>
      <c r="B63" s="33" t="s">
        <v>46</v>
      </c>
      <c r="C63" s="39" t="s">
        <v>22</v>
      </c>
      <c r="D63" s="39">
        <f>D60*0.035*1.015</f>
        <v>0.96</v>
      </c>
      <c r="E63" s="91">
        <f>E28</f>
        <v>0</v>
      </c>
      <c r="F63" s="91">
        <f>PRODUCT(D63,E63)</f>
        <v>0</v>
      </c>
      <c r="G63" s="92"/>
      <c r="H63" s="92"/>
      <c r="I63" s="93">
        <f>F63</f>
        <v>0</v>
      </c>
      <c r="J63" s="12"/>
    </row>
    <row r="64" spans="1:10" s="27" customFormat="1" ht="13.5" thickBot="1" x14ac:dyDescent="0.3">
      <c r="A64" s="51"/>
      <c r="B64" s="34" t="s">
        <v>10</v>
      </c>
      <c r="C64" s="9" t="s">
        <v>11</v>
      </c>
      <c r="D64" s="9">
        <f>0.2*D60</f>
        <v>5.4</v>
      </c>
      <c r="E64" s="94">
        <f>E29</f>
        <v>0</v>
      </c>
      <c r="F64" s="94">
        <f>PRODUCT(D64,E64)</f>
        <v>0</v>
      </c>
      <c r="G64" s="94"/>
      <c r="H64" s="94"/>
      <c r="I64" s="95">
        <f>F64</f>
        <v>0</v>
      </c>
      <c r="J64" s="12"/>
    </row>
    <row r="65" spans="1:10" s="27" customFormat="1" ht="66" customHeight="1" x14ac:dyDescent="0.25">
      <c r="A65" s="49">
        <v>8</v>
      </c>
      <c r="B65" s="16" t="s">
        <v>55</v>
      </c>
      <c r="C65" s="16" t="s">
        <v>7</v>
      </c>
      <c r="D65" s="16">
        <f>33.4+29</f>
        <v>62.4</v>
      </c>
      <c r="E65" s="89"/>
      <c r="F65" s="89"/>
      <c r="G65" s="73">
        <v>0</v>
      </c>
      <c r="H65" s="73">
        <f>PRODUCT(D65,G65)</f>
        <v>0</v>
      </c>
      <c r="I65" s="90">
        <f>SUM(F65,H65)</f>
        <v>0</v>
      </c>
      <c r="J65" s="12"/>
    </row>
    <row r="66" spans="1:10" s="27" customFormat="1" x14ac:dyDescent="0.25">
      <c r="A66" s="50"/>
      <c r="B66" s="29" t="s">
        <v>8</v>
      </c>
      <c r="C66" s="30"/>
      <c r="D66" s="30"/>
      <c r="E66" s="79"/>
      <c r="F66" s="79"/>
      <c r="G66" s="80"/>
      <c r="H66" s="80"/>
      <c r="I66" s="81"/>
      <c r="J66" s="12"/>
    </row>
    <row r="67" spans="1:10" s="27" customFormat="1" x14ac:dyDescent="0.25">
      <c r="A67" s="50"/>
      <c r="B67" s="31" t="s">
        <v>12</v>
      </c>
      <c r="C67" s="29" t="s">
        <v>9</v>
      </c>
      <c r="D67" s="29">
        <f>1.05*D65</f>
        <v>65.52</v>
      </c>
      <c r="E67" s="82">
        <f>E25</f>
        <v>0</v>
      </c>
      <c r="F67" s="82">
        <f>PRODUCT(D67,E67)</f>
        <v>0</v>
      </c>
      <c r="G67" s="83"/>
      <c r="H67" s="83"/>
      <c r="I67" s="84">
        <f>F67</f>
        <v>0</v>
      </c>
      <c r="J67" s="12"/>
    </row>
    <row r="68" spans="1:10" s="27" customFormat="1" x14ac:dyDescent="0.25">
      <c r="A68" s="53"/>
      <c r="B68" s="33" t="s">
        <v>46</v>
      </c>
      <c r="C68" s="39" t="s">
        <v>22</v>
      </c>
      <c r="D68" s="39">
        <f>D65*0.05*1.015</f>
        <v>3.17</v>
      </c>
      <c r="E68" s="91">
        <f>E28</f>
        <v>0</v>
      </c>
      <c r="F68" s="91">
        <f>PRODUCT(D68,E68)</f>
        <v>0</v>
      </c>
      <c r="G68" s="92"/>
      <c r="H68" s="92"/>
      <c r="I68" s="93">
        <f>F68</f>
        <v>0</v>
      </c>
      <c r="J68" s="12"/>
    </row>
    <row r="69" spans="1:10" s="27" customFormat="1" ht="13.5" thickBot="1" x14ac:dyDescent="0.3">
      <c r="A69" s="53"/>
      <c r="B69" s="61" t="s">
        <v>10</v>
      </c>
      <c r="C69" s="62" t="s">
        <v>11</v>
      </c>
      <c r="D69" s="62">
        <f>0.2*D65</f>
        <v>12.48</v>
      </c>
      <c r="E69" s="96">
        <f>E29</f>
        <v>0</v>
      </c>
      <c r="F69" s="96">
        <f>PRODUCT(D69,E69)</f>
        <v>0</v>
      </c>
      <c r="G69" s="96"/>
      <c r="H69" s="96"/>
      <c r="I69" s="97">
        <f>F69</f>
        <v>0</v>
      </c>
      <c r="J69" s="12"/>
    </row>
    <row r="70" spans="1:10" s="27" customFormat="1" ht="66" customHeight="1" x14ac:dyDescent="0.25">
      <c r="A70" s="49">
        <v>9</v>
      </c>
      <c r="B70" s="16" t="s">
        <v>68</v>
      </c>
      <c r="C70" s="16" t="s">
        <v>7</v>
      </c>
      <c r="D70" s="16">
        <v>67.099999999999994</v>
      </c>
      <c r="E70" s="89"/>
      <c r="F70" s="89"/>
      <c r="G70" s="73">
        <v>0</v>
      </c>
      <c r="H70" s="73">
        <f>PRODUCT(D70,G70)</f>
        <v>0</v>
      </c>
      <c r="I70" s="90">
        <f>SUM(F70,H70)</f>
        <v>0</v>
      </c>
      <c r="J70" s="12"/>
    </row>
    <row r="71" spans="1:10" s="27" customFormat="1" x14ac:dyDescent="0.25">
      <c r="A71" s="50"/>
      <c r="B71" s="29" t="s">
        <v>8</v>
      </c>
      <c r="C71" s="30"/>
      <c r="D71" s="30"/>
      <c r="E71" s="79"/>
      <c r="F71" s="79"/>
      <c r="G71" s="80"/>
      <c r="H71" s="80"/>
      <c r="I71" s="81"/>
      <c r="J71" s="12"/>
    </row>
    <row r="72" spans="1:10" s="27" customFormat="1" x14ac:dyDescent="0.25">
      <c r="A72" s="50"/>
      <c r="B72" s="31" t="s">
        <v>12</v>
      </c>
      <c r="C72" s="29" t="s">
        <v>9</v>
      </c>
      <c r="D72" s="29">
        <f>1.05*D70</f>
        <v>70.459999999999994</v>
      </c>
      <c r="E72" s="82">
        <f>E25</f>
        <v>0</v>
      </c>
      <c r="F72" s="82">
        <f>PRODUCT(D72,E72)</f>
        <v>0</v>
      </c>
      <c r="G72" s="83"/>
      <c r="H72" s="83"/>
      <c r="I72" s="84">
        <f>F72</f>
        <v>0</v>
      </c>
      <c r="J72" s="12"/>
    </row>
    <row r="73" spans="1:10" s="27" customFormat="1" x14ac:dyDescent="0.25">
      <c r="A73" s="53"/>
      <c r="B73" s="33" t="s">
        <v>46</v>
      </c>
      <c r="C73" s="39" t="s">
        <v>22</v>
      </c>
      <c r="D73" s="39">
        <f>D70*0.065*1.015</f>
        <v>4.43</v>
      </c>
      <c r="E73" s="91">
        <f>E28</f>
        <v>0</v>
      </c>
      <c r="F73" s="91">
        <f>PRODUCT(D73,E73)</f>
        <v>0</v>
      </c>
      <c r="G73" s="92"/>
      <c r="H73" s="92"/>
      <c r="I73" s="93">
        <f>F73</f>
        <v>0</v>
      </c>
      <c r="J73" s="12"/>
    </row>
    <row r="74" spans="1:10" s="27" customFormat="1" ht="13.5" thickBot="1" x14ac:dyDescent="0.3">
      <c r="A74" s="51"/>
      <c r="B74" s="34" t="s">
        <v>10</v>
      </c>
      <c r="C74" s="9" t="s">
        <v>11</v>
      </c>
      <c r="D74" s="9">
        <f>0.2*D70</f>
        <v>13.42</v>
      </c>
      <c r="E74" s="94">
        <f>E29</f>
        <v>0</v>
      </c>
      <c r="F74" s="94">
        <f>PRODUCT(D74,E74)</f>
        <v>0</v>
      </c>
      <c r="G74" s="94"/>
      <c r="H74" s="94"/>
      <c r="I74" s="95">
        <f>F74</f>
        <v>0</v>
      </c>
      <c r="J74" s="12"/>
    </row>
    <row r="75" spans="1:10" s="27" customFormat="1" ht="66" customHeight="1" x14ac:dyDescent="0.25">
      <c r="A75" s="49">
        <v>10</v>
      </c>
      <c r="B75" s="16" t="s">
        <v>56</v>
      </c>
      <c r="C75" s="16" t="s">
        <v>7</v>
      </c>
      <c r="D75" s="16">
        <v>48.4</v>
      </c>
      <c r="E75" s="89"/>
      <c r="F75" s="89"/>
      <c r="G75" s="73">
        <v>0</v>
      </c>
      <c r="H75" s="73">
        <f>PRODUCT(D75,G75)</f>
        <v>0</v>
      </c>
      <c r="I75" s="90">
        <f>SUM(F75,H75)</f>
        <v>0</v>
      </c>
      <c r="J75" s="12"/>
    </row>
    <row r="76" spans="1:10" s="27" customFormat="1" x14ac:dyDescent="0.25">
      <c r="A76" s="50"/>
      <c r="B76" s="29" t="s">
        <v>8</v>
      </c>
      <c r="C76" s="30"/>
      <c r="D76" s="30"/>
      <c r="E76" s="79"/>
      <c r="F76" s="79"/>
      <c r="G76" s="80"/>
      <c r="H76" s="80"/>
      <c r="I76" s="81"/>
      <c r="J76" s="12"/>
    </row>
    <row r="77" spans="1:10" s="27" customFormat="1" x14ac:dyDescent="0.25">
      <c r="A77" s="50"/>
      <c r="B77" s="31" t="s">
        <v>12</v>
      </c>
      <c r="C77" s="29" t="s">
        <v>9</v>
      </c>
      <c r="D77" s="29">
        <f>1.05*D75</f>
        <v>50.82</v>
      </c>
      <c r="E77" s="82">
        <f>E25</f>
        <v>0</v>
      </c>
      <c r="F77" s="82">
        <f>PRODUCT(D77,E77)</f>
        <v>0</v>
      </c>
      <c r="G77" s="83"/>
      <c r="H77" s="83"/>
      <c r="I77" s="84">
        <f>F77</f>
        <v>0</v>
      </c>
      <c r="J77" s="12"/>
    </row>
    <row r="78" spans="1:10" s="27" customFormat="1" x14ac:dyDescent="0.25">
      <c r="A78" s="53"/>
      <c r="B78" s="33" t="s">
        <v>46</v>
      </c>
      <c r="C78" s="39" t="s">
        <v>22</v>
      </c>
      <c r="D78" s="39">
        <f>D75*0.06*1.015</f>
        <v>2.95</v>
      </c>
      <c r="E78" s="91">
        <f>E28</f>
        <v>0</v>
      </c>
      <c r="F78" s="91">
        <f>PRODUCT(D78,E78)</f>
        <v>0</v>
      </c>
      <c r="G78" s="92"/>
      <c r="H78" s="92"/>
      <c r="I78" s="93">
        <f>F78</f>
        <v>0</v>
      </c>
      <c r="J78" s="12"/>
    </row>
    <row r="79" spans="1:10" s="27" customFormat="1" ht="13.5" thickBot="1" x14ac:dyDescent="0.3">
      <c r="A79" s="51"/>
      <c r="B79" s="34" t="s">
        <v>10</v>
      </c>
      <c r="C79" s="9" t="s">
        <v>11</v>
      </c>
      <c r="D79" s="9">
        <f>0.2*D75</f>
        <v>9.68</v>
      </c>
      <c r="E79" s="94">
        <f>E29</f>
        <v>0</v>
      </c>
      <c r="F79" s="94">
        <f>PRODUCT(D79,E79)</f>
        <v>0</v>
      </c>
      <c r="G79" s="94"/>
      <c r="H79" s="94"/>
      <c r="I79" s="95">
        <f>F79</f>
        <v>0</v>
      </c>
      <c r="J79" s="12"/>
    </row>
    <row r="80" spans="1:10" s="27" customFormat="1" ht="66" customHeight="1" x14ac:dyDescent="0.25">
      <c r="A80" s="49">
        <v>11</v>
      </c>
      <c r="B80" s="16" t="s">
        <v>57</v>
      </c>
      <c r="C80" s="16" t="s">
        <v>7</v>
      </c>
      <c r="D80" s="16">
        <f>29+2.6</f>
        <v>31.6</v>
      </c>
      <c r="E80" s="89"/>
      <c r="F80" s="89"/>
      <c r="G80" s="73">
        <v>0</v>
      </c>
      <c r="H80" s="73">
        <f>PRODUCT(D80,G80)</f>
        <v>0</v>
      </c>
      <c r="I80" s="90">
        <f>SUM(F80,H80)</f>
        <v>0</v>
      </c>
      <c r="J80" s="12"/>
    </row>
    <row r="81" spans="1:10" s="27" customFormat="1" x14ac:dyDescent="0.25">
      <c r="A81" s="50"/>
      <c r="B81" s="29" t="s">
        <v>8</v>
      </c>
      <c r="C81" s="30"/>
      <c r="D81" s="30"/>
      <c r="E81" s="79"/>
      <c r="F81" s="79"/>
      <c r="G81" s="80"/>
      <c r="H81" s="80"/>
      <c r="I81" s="81"/>
      <c r="J81" s="12"/>
    </row>
    <row r="82" spans="1:10" s="27" customFormat="1" x14ac:dyDescent="0.25">
      <c r="A82" s="50"/>
      <c r="B82" s="31" t="s">
        <v>12</v>
      </c>
      <c r="C82" s="29" t="s">
        <v>9</v>
      </c>
      <c r="D82" s="29">
        <f>1.05*D80</f>
        <v>33.18</v>
      </c>
      <c r="E82" s="82">
        <f>E25</f>
        <v>0</v>
      </c>
      <c r="F82" s="82">
        <f>PRODUCT(D82,E82)</f>
        <v>0</v>
      </c>
      <c r="G82" s="83"/>
      <c r="H82" s="83"/>
      <c r="I82" s="84">
        <f>F82</f>
        <v>0</v>
      </c>
      <c r="J82" s="12"/>
    </row>
    <row r="83" spans="1:10" s="27" customFormat="1" x14ac:dyDescent="0.25">
      <c r="A83" s="53"/>
      <c r="B83" s="33" t="s">
        <v>46</v>
      </c>
      <c r="C83" s="39" t="s">
        <v>22</v>
      </c>
      <c r="D83" s="39">
        <f>D80*0.045*1.015</f>
        <v>1.44</v>
      </c>
      <c r="E83" s="91">
        <f>E28</f>
        <v>0</v>
      </c>
      <c r="F83" s="91">
        <f>PRODUCT(D83,E83)</f>
        <v>0</v>
      </c>
      <c r="G83" s="92"/>
      <c r="H83" s="92"/>
      <c r="I83" s="93">
        <f>F83</f>
        <v>0</v>
      </c>
      <c r="J83" s="12"/>
    </row>
    <row r="84" spans="1:10" s="27" customFormat="1" ht="13.5" thickBot="1" x14ac:dyDescent="0.3">
      <c r="A84" s="51"/>
      <c r="B84" s="34" t="s">
        <v>10</v>
      </c>
      <c r="C84" s="9" t="s">
        <v>11</v>
      </c>
      <c r="D84" s="9">
        <f>0.2*D80</f>
        <v>6.32</v>
      </c>
      <c r="E84" s="94">
        <f>E29</f>
        <v>0</v>
      </c>
      <c r="F84" s="94">
        <f>PRODUCT(D84,E84)</f>
        <v>0</v>
      </c>
      <c r="G84" s="94"/>
      <c r="H84" s="94"/>
      <c r="I84" s="95">
        <f>F84</f>
        <v>0</v>
      </c>
      <c r="J84" s="12"/>
    </row>
    <row r="85" spans="1:10" s="27" customFormat="1" ht="13.5" thickBot="1" x14ac:dyDescent="0.3">
      <c r="A85" s="64"/>
      <c r="B85" s="99" t="s">
        <v>37</v>
      </c>
      <c r="C85" s="64"/>
      <c r="D85" s="64"/>
      <c r="E85" s="65"/>
      <c r="F85" s="65"/>
      <c r="G85" s="65"/>
      <c r="H85" s="65"/>
      <c r="I85" s="66"/>
      <c r="J85" s="12"/>
    </row>
    <row r="86" spans="1:10" s="1" customFormat="1" ht="76.5" x14ac:dyDescent="0.25">
      <c r="A86" s="19">
        <v>12</v>
      </c>
      <c r="B86" s="18" t="s">
        <v>58</v>
      </c>
      <c r="C86" s="18" t="s">
        <v>7</v>
      </c>
      <c r="D86" s="60">
        <f>263.6+9.3</f>
        <v>272.89999999999998</v>
      </c>
      <c r="E86" s="89">
        <v>819.53</v>
      </c>
      <c r="F86" s="89">
        <f>SUM(F88:F93)</f>
        <v>0</v>
      </c>
      <c r="G86" s="73">
        <v>0</v>
      </c>
      <c r="H86" s="73">
        <f>PRODUCT(D86,G86)</f>
        <v>0</v>
      </c>
      <c r="I86" s="90">
        <f>SUM(F86,H86)</f>
        <v>0</v>
      </c>
      <c r="J86" s="12"/>
    </row>
    <row r="87" spans="1:10" s="1" customFormat="1" x14ac:dyDescent="0.25">
      <c r="A87" s="4"/>
      <c r="B87" s="2" t="s">
        <v>8</v>
      </c>
      <c r="C87" s="5"/>
      <c r="D87" s="55"/>
      <c r="E87" s="82"/>
      <c r="F87" s="82"/>
      <c r="G87" s="80"/>
      <c r="H87" s="80"/>
      <c r="I87" s="81"/>
      <c r="J87" s="12"/>
    </row>
    <row r="88" spans="1:10" s="1" customFormat="1" x14ac:dyDescent="0.25">
      <c r="A88" s="4"/>
      <c r="B88" s="56" t="s">
        <v>36</v>
      </c>
      <c r="C88" s="2" t="s">
        <v>22</v>
      </c>
      <c r="D88" s="57">
        <f>D86*0.08*1.05</f>
        <v>22.92</v>
      </c>
      <c r="E88" s="118">
        <v>0</v>
      </c>
      <c r="F88" s="82">
        <f t="shared" ref="F88:F93" si="2">PRODUCT(D88,E88)</f>
        <v>0</v>
      </c>
      <c r="G88" s="80"/>
      <c r="H88" s="80"/>
      <c r="I88" s="84">
        <f t="shared" ref="I88:I93" si="3">F88</f>
        <v>0</v>
      </c>
      <c r="J88" s="12"/>
    </row>
    <row r="89" spans="1:10" s="27" customFormat="1" x14ac:dyDescent="0.25">
      <c r="A89" s="52"/>
      <c r="B89" s="116" t="s">
        <v>32</v>
      </c>
      <c r="C89" s="36" t="s">
        <v>7</v>
      </c>
      <c r="D89" s="36">
        <f>D86*1.05</f>
        <v>286.55</v>
      </c>
      <c r="E89" s="117">
        <v>0</v>
      </c>
      <c r="F89" s="82">
        <f t="shared" si="2"/>
        <v>0</v>
      </c>
      <c r="G89" s="86"/>
      <c r="H89" s="86"/>
      <c r="I89" s="84">
        <f t="shared" si="3"/>
        <v>0</v>
      </c>
      <c r="J89" s="12"/>
    </row>
    <row r="90" spans="1:10" s="27" customFormat="1" x14ac:dyDescent="0.25">
      <c r="A90" s="52"/>
      <c r="B90" s="35" t="s">
        <v>14</v>
      </c>
      <c r="C90" s="36" t="s">
        <v>13</v>
      </c>
      <c r="D90" s="37">
        <f>0.0258*D86</f>
        <v>7.04</v>
      </c>
      <c r="E90" s="85">
        <f>E27</f>
        <v>0</v>
      </c>
      <c r="F90" s="82">
        <f t="shared" si="2"/>
        <v>0</v>
      </c>
      <c r="G90" s="86"/>
      <c r="H90" s="86"/>
      <c r="I90" s="84">
        <f t="shared" si="3"/>
        <v>0</v>
      </c>
      <c r="J90" s="12"/>
    </row>
    <row r="91" spans="1:10" s="1" customFormat="1" x14ac:dyDescent="0.25">
      <c r="A91" s="4"/>
      <c r="B91" s="3" t="s">
        <v>12</v>
      </c>
      <c r="C91" s="2" t="s">
        <v>9</v>
      </c>
      <c r="D91" s="57">
        <f>D86*1.05</f>
        <v>286.55</v>
      </c>
      <c r="E91" s="82">
        <f>E25</f>
        <v>0</v>
      </c>
      <c r="F91" s="82">
        <f t="shared" si="2"/>
        <v>0</v>
      </c>
      <c r="G91" s="83"/>
      <c r="H91" s="83"/>
      <c r="I91" s="84">
        <f t="shared" si="3"/>
        <v>0</v>
      </c>
      <c r="J91" s="12"/>
    </row>
    <row r="92" spans="1:10" s="1" customFormat="1" x14ac:dyDescent="0.25">
      <c r="A92" s="20"/>
      <c r="B92" s="33" t="s">
        <v>46</v>
      </c>
      <c r="C92" s="14" t="s">
        <v>22</v>
      </c>
      <c r="D92" s="58">
        <f>D86*0.055*1.015</f>
        <v>15.23</v>
      </c>
      <c r="E92" s="91">
        <f>E28</f>
        <v>0</v>
      </c>
      <c r="F92" s="91">
        <f t="shared" si="2"/>
        <v>0</v>
      </c>
      <c r="G92" s="92"/>
      <c r="H92" s="92"/>
      <c r="I92" s="93">
        <f t="shared" si="3"/>
        <v>0</v>
      </c>
      <c r="J92" s="12"/>
    </row>
    <row r="93" spans="1:10" s="1" customFormat="1" ht="13.5" thickBot="1" x14ac:dyDescent="0.3">
      <c r="A93" s="15"/>
      <c r="B93" s="6" t="s">
        <v>10</v>
      </c>
      <c r="C93" s="7" t="s">
        <v>11</v>
      </c>
      <c r="D93" s="59">
        <f>0.2*D86</f>
        <v>54.58</v>
      </c>
      <c r="E93" s="94">
        <f>E29</f>
        <v>0</v>
      </c>
      <c r="F93" s="94">
        <f t="shared" si="2"/>
        <v>0</v>
      </c>
      <c r="G93" s="94"/>
      <c r="H93" s="94"/>
      <c r="I93" s="95">
        <f t="shared" si="3"/>
        <v>0</v>
      </c>
      <c r="J93" s="12"/>
    </row>
    <row r="94" spans="1:10" s="1" customFormat="1" ht="51" x14ac:dyDescent="0.25">
      <c r="A94" s="19">
        <v>13</v>
      </c>
      <c r="B94" s="18" t="s">
        <v>59</v>
      </c>
      <c r="C94" s="18" t="s">
        <v>7</v>
      </c>
      <c r="D94" s="60">
        <v>35.700000000000003</v>
      </c>
      <c r="E94" s="89">
        <v>819.53</v>
      </c>
      <c r="F94" s="89">
        <f>SUM(F96:F101)</f>
        <v>0</v>
      </c>
      <c r="G94" s="73">
        <v>0</v>
      </c>
      <c r="H94" s="73">
        <f>PRODUCT(D94,G94)</f>
        <v>0</v>
      </c>
      <c r="I94" s="90">
        <f>SUM(F94,H94)</f>
        <v>0</v>
      </c>
      <c r="J94" s="12"/>
    </row>
    <row r="95" spans="1:10" s="1" customFormat="1" x14ac:dyDescent="0.25">
      <c r="A95" s="4"/>
      <c r="B95" s="2" t="s">
        <v>8</v>
      </c>
      <c r="C95" s="5"/>
      <c r="D95" s="55"/>
      <c r="E95" s="82"/>
      <c r="F95" s="82"/>
      <c r="G95" s="80"/>
      <c r="H95" s="80"/>
      <c r="I95" s="81"/>
      <c r="J95" s="12"/>
    </row>
    <row r="96" spans="1:10" s="1" customFormat="1" x14ac:dyDescent="0.25">
      <c r="A96" s="4"/>
      <c r="B96" s="56" t="s">
        <v>36</v>
      </c>
      <c r="C96" s="2" t="s">
        <v>22</v>
      </c>
      <c r="D96" s="57">
        <f>D94*0.08*1.05</f>
        <v>3</v>
      </c>
      <c r="E96" s="82">
        <f>E88</f>
        <v>0</v>
      </c>
      <c r="F96" s="82">
        <f t="shared" ref="F96:F101" si="4">PRODUCT(D96,E96)</f>
        <v>0</v>
      </c>
      <c r="G96" s="80"/>
      <c r="H96" s="80"/>
      <c r="I96" s="84">
        <f t="shared" ref="I96:I101" si="5">F96</f>
        <v>0</v>
      </c>
      <c r="J96" s="12"/>
    </row>
    <row r="97" spans="1:10" s="27" customFormat="1" x14ac:dyDescent="0.25">
      <c r="A97" s="52"/>
      <c r="B97" s="116" t="s">
        <v>32</v>
      </c>
      <c r="C97" s="36" t="s">
        <v>7</v>
      </c>
      <c r="D97" s="36">
        <f>D94*1.05</f>
        <v>37.49</v>
      </c>
      <c r="E97" s="85">
        <f>E89</f>
        <v>0</v>
      </c>
      <c r="F97" s="82">
        <f t="shared" si="4"/>
        <v>0</v>
      </c>
      <c r="G97" s="86"/>
      <c r="H97" s="86"/>
      <c r="I97" s="84">
        <f t="shared" si="5"/>
        <v>0</v>
      </c>
      <c r="J97" s="12"/>
    </row>
    <row r="98" spans="1:10" s="27" customFormat="1" x14ac:dyDescent="0.25">
      <c r="A98" s="52"/>
      <c r="B98" s="35" t="s">
        <v>14</v>
      </c>
      <c r="C98" s="36" t="s">
        <v>13</v>
      </c>
      <c r="D98" s="37">
        <f>0.0258*D94</f>
        <v>0.92</v>
      </c>
      <c r="E98" s="85">
        <f>E27</f>
        <v>0</v>
      </c>
      <c r="F98" s="82">
        <f t="shared" si="4"/>
        <v>0</v>
      </c>
      <c r="G98" s="86"/>
      <c r="H98" s="86"/>
      <c r="I98" s="84">
        <f t="shared" si="5"/>
        <v>0</v>
      </c>
      <c r="J98" s="12"/>
    </row>
    <row r="99" spans="1:10" s="1" customFormat="1" x14ac:dyDescent="0.25">
      <c r="A99" s="4"/>
      <c r="B99" s="3" t="s">
        <v>12</v>
      </c>
      <c r="C99" s="2" t="s">
        <v>9</v>
      </c>
      <c r="D99" s="57">
        <f>D94*1.05</f>
        <v>37.49</v>
      </c>
      <c r="E99" s="82">
        <f>E25</f>
        <v>0</v>
      </c>
      <c r="F99" s="82">
        <f t="shared" si="4"/>
        <v>0</v>
      </c>
      <c r="G99" s="83"/>
      <c r="H99" s="83"/>
      <c r="I99" s="84">
        <f t="shared" si="5"/>
        <v>0</v>
      </c>
      <c r="J99" s="12"/>
    </row>
    <row r="100" spans="1:10" s="1" customFormat="1" x14ac:dyDescent="0.25">
      <c r="A100" s="20"/>
      <c r="B100" s="33" t="s">
        <v>46</v>
      </c>
      <c r="C100" s="14" t="s">
        <v>22</v>
      </c>
      <c r="D100" s="58">
        <f>D94*0.04*1.015</f>
        <v>1.45</v>
      </c>
      <c r="E100" s="91">
        <f>E28</f>
        <v>0</v>
      </c>
      <c r="F100" s="91">
        <f t="shared" si="4"/>
        <v>0</v>
      </c>
      <c r="G100" s="92"/>
      <c r="H100" s="92"/>
      <c r="I100" s="93">
        <f t="shared" si="5"/>
        <v>0</v>
      </c>
      <c r="J100" s="12"/>
    </row>
    <row r="101" spans="1:10" s="1" customFormat="1" ht="13.5" thickBot="1" x14ac:dyDescent="0.3">
      <c r="A101" s="15"/>
      <c r="B101" s="6" t="s">
        <v>10</v>
      </c>
      <c r="C101" s="7" t="s">
        <v>11</v>
      </c>
      <c r="D101" s="59">
        <f>0.2*D94</f>
        <v>7.14</v>
      </c>
      <c r="E101" s="94">
        <f>E29</f>
        <v>0</v>
      </c>
      <c r="F101" s="94">
        <f t="shared" si="4"/>
        <v>0</v>
      </c>
      <c r="G101" s="94"/>
      <c r="H101" s="94"/>
      <c r="I101" s="95">
        <f t="shared" si="5"/>
        <v>0</v>
      </c>
      <c r="J101" s="12"/>
    </row>
    <row r="102" spans="1:10" s="1" customFormat="1" ht="64.5" thickBot="1" x14ac:dyDescent="0.3">
      <c r="A102" s="19">
        <v>14</v>
      </c>
      <c r="B102" s="18" t="s">
        <v>60</v>
      </c>
      <c r="C102" s="18" t="s">
        <v>7</v>
      </c>
      <c r="D102" s="60">
        <v>53.1</v>
      </c>
      <c r="E102" s="89">
        <v>819.53</v>
      </c>
      <c r="F102" s="89">
        <f>SUM(F104:F109)</f>
        <v>0</v>
      </c>
      <c r="G102" s="73">
        <v>0</v>
      </c>
      <c r="H102" s="101">
        <f>PRODUCT(D102,G102)</f>
        <v>0</v>
      </c>
      <c r="I102" s="90">
        <f>SUM(F102,H102)</f>
        <v>0</v>
      </c>
      <c r="J102" s="12"/>
    </row>
    <row r="103" spans="1:10" s="1" customFormat="1" ht="13.5" thickBot="1" x14ac:dyDescent="0.3">
      <c r="A103" s="4"/>
      <c r="B103" s="2" t="s">
        <v>8</v>
      </c>
      <c r="C103" s="5"/>
      <c r="D103" s="55"/>
      <c r="E103" s="82"/>
      <c r="F103" s="82"/>
      <c r="G103" s="100"/>
      <c r="H103" s="103"/>
      <c r="I103" s="81"/>
      <c r="J103" s="12"/>
    </row>
    <row r="104" spans="1:10" s="1" customFormat="1" x14ac:dyDescent="0.25">
      <c r="A104" s="4"/>
      <c r="B104" s="56" t="s">
        <v>36</v>
      </c>
      <c r="C104" s="2" t="s">
        <v>22</v>
      </c>
      <c r="D104" s="57">
        <f>D102*0.08*1.05</f>
        <v>4.46</v>
      </c>
      <c r="E104" s="82">
        <f>E88</f>
        <v>0</v>
      </c>
      <c r="F104" s="82">
        <f t="shared" ref="F104:F109" si="6">PRODUCT(D104,E104)</f>
        <v>0</v>
      </c>
      <c r="G104" s="80"/>
      <c r="H104" s="102"/>
      <c r="I104" s="84">
        <f t="shared" ref="I104:I109" si="7">F104</f>
        <v>0</v>
      </c>
      <c r="J104" s="12"/>
    </row>
    <row r="105" spans="1:10" s="27" customFormat="1" x14ac:dyDescent="0.25">
      <c r="A105" s="52"/>
      <c r="B105" s="116" t="s">
        <v>32</v>
      </c>
      <c r="C105" s="36" t="s">
        <v>7</v>
      </c>
      <c r="D105" s="36">
        <f>D102*1.05</f>
        <v>55.76</v>
      </c>
      <c r="E105" s="85">
        <f>E89</f>
        <v>0</v>
      </c>
      <c r="F105" s="82">
        <f t="shared" si="6"/>
        <v>0</v>
      </c>
      <c r="G105" s="86"/>
      <c r="H105" s="86"/>
      <c r="I105" s="84">
        <f t="shared" si="7"/>
        <v>0</v>
      </c>
      <c r="J105" s="12"/>
    </row>
    <row r="106" spans="1:10" s="27" customFormat="1" x14ac:dyDescent="0.25">
      <c r="A106" s="52"/>
      <c r="B106" s="35" t="s">
        <v>14</v>
      </c>
      <c r="C106" s="36" t="s">
        <v>13</v>
      </c>
      <c r="D106" s="37">
        <f>0.0258*D102</f>
        <v>1.37</v>
      </c>
      <c r="E106" s="85">
        <f>E27</f>
        <v>0</v>
      </c>
      <c r="F106" s="82">
        <f t="shared" si="6"/>
        <v>0</v>
      </c>
      <c r="G106" s="86"/>
      <c r="H106" s="86"/>
      <c r="I106" s="84">
        <f t="shared" si="7"/>
        <v>0</v>
      </c>
      <c r="J106" s="12"/>
    </row>
    <row r="107" spans="1:10" s="1" customFormat="1" x14ac:dyDescent="0.25">
      <c r="A107" s="4"/>
      <c r="B107" s="3" t="s">
        <v>12</v>
      </c>
      <c r="C107" s="2" t="s">
        <v>9</v>
      </c>
      <c r="D107" s="57">
        <f>D102*1.05</f>
        <v>55.76</v>
      </c>
      <c r="E107" s="82">
        <f>E25</f>
        <v>0</v>
      </c>
      <c r="F107" s="82">
        <f t="shared" si="6"/>
        <v>0</v>
      </c>
      <c r="G107" s="83"/>
      <c r="H107" s="83"/>
      <c r="I107" s="84">
        <f t="shared" si="7"/>
        <v>0</v>
      </c>
      <c r="J107" s="12"/>
    </row>
    <row r="108" spans="1:10" s="1" customFormat="1" x14ac:dyDescent="0.25">
      <c r="A108" s="20"/>
      <c r="B108" s="33" t="s">
        <v>46</v>
      </c>
      <c r="C108" s="14" t="s">
        <v>22</v>
      </c>
      <c r="D108" s="58">
        <f>D102*0.055*1.015</f>
        <v>2.96</v>
      </c>
      <c r="E108" s="91">
        <f>E28</f>
        <v>0</v>
      </c>
      <c r="F108" s="91">
        <f t="shared" si="6"/>
        <v>0</v>
      </c>
      <c r="G108" s="92"/>
      <c r="H108" s="92"/>
      <c r="I108" s="93">
        <f t="shared" si="7"/>
        <v>0</v>
      </c>
      <c r="J108" s="12"/>
    </row>
    <row r="109" spans="1:10" s="1" customFormat="1" ht="13.5" thickBot="1" x14ac:dyDescent="0.3">
      <c r="A109" s="15"/>
      <c r="B109" s="6" t="s">
        <v>10</v>
      </c>
      <c r="C109" s="7" t="s">
        <v>11</v>
      </c>
      <c r="D109" s="59">
        <f>0.2*D102</f>
        <v>10.62</v>
      </c>
      <c r="E109" s="94">
        <f>E29</f>
        <v>0</v>
      </c>
      <c r="F109" s="94">
        <f t="shared" si="6"/>
        <v>0</v>
      </c>
      <c r="G109" s="94"/>
      <c r="H109" s="94"/>
      <c r="I109" s="95">
        <f t="shared" si="7"/>
        <v>0</v>
      </c>
      <c r="J109" s="12"/>
    </row>
    <row r="110" spans="1:10" s="1" customFormat="1" ht="89.25" x14ac:dyDescent="0.25">
      <c r="A110" s="19">
        <v>15</v>
      </c>
      <c r="B110" s="18" t="s">
        <v>61</v>
      </c>
      <c r="C110" s="18" t="s">
        <v>7</v>
      </c>
      <c r="D110" s="60">
        <v>633.5</v>
      </c>
      <c r="E110" s="89">
        <v>819.53</v>
      </c>
      <c r="F110" s="89">
        <f>SUM(F112:F117)</f>
        <v>0</v>
      </c>
      <c r="G110" s="73">
        <v>0</v>
      </c>
      <c r="H110" s="73">
        <f>PRODUCT(D110,G110)</f>
        <v>0</v>
      </c>
      <c r="I110" s="90">
        <f>SUM(F110,H110)</f>
        <v>0</v>
      </c>
      <c r="J110" s="12"/>
    </row>
    <row r="111" spans="1:10" s="1" customFormat="1" x14ac:dyDescent="0.25">
      <c r="A111" s="4"/>
      <c r="B111" s="2" t="s">
        <v>8</v>
      </c>
      <c r="C111" s="5"/>
      <c r="D111" s="55"/>
      <c r="E111" s="82"/>
      <c r="F111" s="82"/>
      <c r="G111" s="80"/>
      <c r="H111" s="80"/>
      <c r="I111" s="81"/>
      <c r="J111" s="12"/>
    </row>
    <row r="112" spans="1:10" s="1" customFormat="1" x14ac:dyDescent="0.25">
      <c r="A112" s="4"/>
      <c r="B112" s="56" t="s">
        <v>36</v>
      </c>
      <c r="C112" s="2" t="s">
        <v>22</v>
      </c>
      <c r="D112" s="57">
        <f>D110*0.08*1.05</f>
        <v>53.21</v>
      </c>
      <c r="E112" s="82">
        <f>E88</f>
        <v>0</v>
      </c>
      <c r="F112" s="82">
        <f t="shared" ref="F112:F117" si="8">PRODUCT(D112,E112)</f>
        <v>0</v>
      </c>
      <c r="G112" s="80"/>
      <c r="H112" s="80"/>
      <c r="I112" s="84">
        <f t="shared" ref="I112:I117" si="9">F112</f>
        <v>0</v>
      </c>
      <c r="J112" s="12"/>
    </row>
    <row r="113" spans="1:10" s="27" customFormat="1" x14ac:dyDescent="0.25">
      <c r="A113" s="52"/>
      <c r="B113" s="116" t="s">
        <v>32</v>
      </c>
      <c r="C113" s="36" t="s">
        <v>7</v>
      </c>
      <c r="D113" s="36">
        <f>D110*1.05</f>
        <v>665.18</v>
      </c>
      <c r="E113" s="85">
        <f>E89</f>
        <v>0</v>
      </c>
      <c r="F113" s="82">
        <f t="shared" si="8"/>
        <v>0</v>
      </c>
      <c r="G113" s="86"/>
      <c r="H113" s="86"/>
      <c r="I113" s="84">
        <f t="shared" si="9"/>
        <v>0</v>
      </c>
      <c r="J113" s="12"/>
    </row>
    <row r="114" spans="1:10" s="27" customFormat="1" x14ac:dyDescent="0.25">
      <c r="A114" s="52"/>
      <c r="B114" s="35" t="s">
        <v>14</v>
      </c>
      <c r="C114" s="36" t="s">
        <v>13</v>
      </c>
      <c r="D114" s="37">
        <f>0.0258*D110</f>
        <v>16.34</v>
      </c>
      <c r="E114" s="85">
        <f>E27</f>
        <v>0</v>
      </c>
      <c r="F114" s="82">
        <f t="shared" si="8"/>
        <v>0</v>
      </c>
      <c r="G114" s="86"/>
      <c r="H114" s="86"/>
      <c r="I114" s="84">
        <f t="shared" si="9"/>
        <v>0</v>
      </c>
      <c r="J114" s="12"/>
    </row>
    <row r="115" spans="1:10" s="1" customFormat="1" x14ac:dyDescent="0.25">
      <c r="A115" s="4"/>
      <c r="B115" s="3" t="s">
        <v>12</v>
      </c>
      <c r="C115" s="2" t="s">
        <v>9</v>
      </c>
      <c r="D115" s="57">
        <f>D110*1.05</f>
        <v>665.18</v>
      </c>
      <c r="E115" s="82">
        <f>E25</f>
        <v>0</v>
      </c>
      <c r="F115" s="82">
        <f t="shared" si="8"/>
        <v>0</v>
      </c>
      <c r="G115" s="83"/>
      <c r="H115" s="83"/>
      <c r="I115" s="84">
        <f t="shared" si="9"/>
        <v>0</v>
      </c>
      <c r="J115" s="12"/>
    </row>
    <row r="116" spans="1:10" s="1" customFormat="1" x14ac:dyDescent="0.25">
      <c r="A116" s="20"/>
      <c r="B116" s="33" t="s">
        <v>46</v>
      </c>
      <c r="C116" s="14" t="s">
        <v>22</v>
      </c>
      <c r="D116" s="58">
        <f>D110*0.05*1.015</f>
        <v>32.15</v>
      </c>
      <c r="E116" s="91">
        <f>E28</f>
        <v>0</v>
      </c>
      <c r="F116" s="91">
        <f t="shared" si="8"/>
        <v>0</v>
      </c>
      <c r="G116" s="92"/>
      <c r="H116" s="92"/>
      <c r="I116" s="93">
        <f t="shared" si="9"/>
        <v>0</v>
      </c>
      <c r="J116" s="12"/>
    </row>
    <row r="117" spans="1:10" s="1" customFormat="1" ht="13.5" thickBot="1" x14ac:dyDescent="0.3">
      <c r="A117" s="15"/>
      <c r="B117" s="6" t="s">
        <v>10</v>
      </c>
      <c r="C117" s="7" t="s">
        <v>11</v>
      </c>
      <c r="D117" s="59">
        <f>0.2*D110</f>
        <v>126.7</v>
      </c>
      <c r="E117" s="94">
        <f>E29</f>
        <v>0</v>
      </c>
      <c r="F117" s="94">
        <f t="shared" si="8"/>
        <v>0</v>
      </c>
      <c r="G117" s="94"/>
      <c r="H117" s="94"/>
      <c r="I117" s="95">
        <f t="shared" si="9"/>
        <v>0</v>
      </c>
      <c r="J117" s="12"/>
    </row>
    <row r="118" spans="1:10" s="27" customFormat="1" ht="13.5" customHeight="1" thickBot="1" x14ac:dyDescent="0.3">
      <c r="A118" s="104" t="s">
        <v>38</v>
      </c>
      <c r="B118" s="105"/>
      <c r="C118" s="105"/>
      <c r="D118" s="105"/>
      <c r="E118" s="105"/>
      <c r="F118" s="105"/>
      <c r="G118" s="105"/>
      <c r="H118" s="105"/>
      <c r="I118" s="106"/>
      <c r="J118" s="12"/>
    </row>
    <row r="119" spans="1:10" s="27" customFormat="1" ht="66" customHeight="1" x14ac:dyDescent="0.25">
      <c r="A119" s="49">
        <v>16</v>
      </c>
      <c r="B119" s="16" t="s">
        <v>62</v>
      </c>
      <c r="C119" s="16" t="s">
        <v>7</v>
      </c>
      <c r="D119" s="16">
        <v>113.4</v>
      </c>
      <c r="E119" s="89"/>
      <c r="F119" s="89"/>
      <c r="G119" s="73">
        <v>0</v>
      </c>
      <c r="H119" s="73">
        <f>PRODUCT(D119,G119)</f>
        <v>0</v>
      </c>
      <c r="I119" s="90">
        <f>SUM(F119,H119)</f>
        <v>0</v>
      </c>
      <c r="J119" s="12"/>
    </row>
    <row r="120" spans="1:10" s="27" customFormat="1" x14ac:dyDescent="0.25">
      <c r="A120" s="50"/>
      <c r="B120" s="29" t="s">
        <v>8</v>
      </c>
      <c r="C120" s="30"/>
      <c r="D120" s="30"/>
      <c r="E120" s="79"/>
      <c r="F120" s="79"/>
      <c r="G120" s="80"/>
      <c r="H120" s="80"/>
      <c r="I120" s="81"/>
      <c r="J120" s="12"/>
    </row>
    <row r="121" spans="1:10" s="27" customFormat="1" x14ac:dyDescent="0.25">
      <c r="A121" s="50"/>
      <c r="B121" s="31" t="s">
        <v>12</v>
      </c>
      <c r="C121" s="29" t="s">
        <v>9</v>
      </c>
      <c r="D121" s="29">
        <f>1.05*D119</f>
        <v>119.07</v>
      </c>
      <c r="E121" s="82">
        <f>E25</f>
        <v>0</v>
      </c>
      <c r="F121" s="82">
        <f>PRODUCT(D121,E121)</f>
        <v>0</v>
      </c>
      <c r="G121" s="83"/>
      <c r="H121" s="83"/>
      <c r="I121" s="84">
        <f>F121</f>
        <v>0</v>
      </c>
      <c r="J121" s="12"/>
    </row>
    <row r="122" spans="1:10" s="27" customFormat="1" x14ac:dyDescent="0.25">
      <c r="A122" s="53"/>
      <c r="B122" s="33" t="s">
        <v>46</v>
      </c>
      <c r="C122" s="39" t="s">
        <v>22</v>
      </c>
      <c r="D122" s="39">
        <f>D119*0.065*1.015</f>
        <v>7.48</v>
      </c>
      <c r="E122" s="91">
        <f>E28</f>
        <v>0</v>
      </c>
      <c r="F122" s="91">
        <f>PRODUCT(D122,E122)</f>
        <v>0</v>
      </c>
      <c r="G122" s="92"/>
      <c r="H122" s="92"/>
      <c r="I122" s="93">
        <f>F122</f>
        <v>0</v>
      </c>
      <c r="J122" s="12"/>
    </row>
    <row r="123" spans="1:10" s="27" customFormat="1" ht="13.5" thickBot="1" x14ac:dyDescent="0.3">
      <c r="A123" s="51"/>
      <c r="B123" s="34" t="s">
        <v>10</v>
      </c>
      <c r="C123" s="9" t="s">
        <v>11</v>
      </c>
      <c r="D123" s="9">
        <f>0.2*D119</f>
        <v>22.68</v>
      </c>
      <c r="E123" s="94">
        <f>E29</f>
        <v>0</v>
      </c>
      <c r="F123" s="94">
        <f>PRODUCT(D123,E123)</f>
        <v>0</v>
      </c>
      <c r="G123" s="94"/>
      <c r="H123" s="94"/>
      <c r="I123" s="95">
        <f>F123</f>
        <v>0</v>
      </c>
      <c r="J123" s="12"/>
    </row>
    <row r="124" spans="1:10" s="27" customFormat="1" ht="66" customHeight="1" x14ac:dyDescent="0.25">
      <c r="A124" s="49">
        <v>17</v>
      </c>
      <c r="B124" s="16" t="s">
        <v>63</v>
      </c>
      <c r="C124" s="16" t="s">
        <v>7</v>
      </c>
      <c r="D124" s="16">
        <v>32.4</v>
      </c>
      <c r="E124" s="89"/>
      <c r="F124" s="89"/>
      <c r="G124" s="73">
        <v>0</v>
      </c>
      <c r="H124" s="73">
        <f>PRODUCT(D124,G124)</f>
        <v>0</v>
      </c>
      <c r="I124" s="90">
        <f>SUM(F124,H124)</f>
        <v>0</v>
      </c>
      <c r="J124" s="12"/>
    </row>
    <row r="125" spans="1:10" s="27" customFormat="1" x14ac:dyDescent="0.25">
      <c r="A125" s="50"/>
      <c r="B125" s="29" t="s">
        <v>8</v>
      </c>
      <c r="C125" s="30"/>
      <c r="D125" s="30"/>
      <c r="E125" s="79"/>
      <c r="F125" s="79"/>
      <c r="G125" s="80"/>
      <c r="H125" s="80"/>
      <c r="I125" s="81"/>
      <c r="J125" s="12"/>
    </row>
    <row r="126" spans="1:10" s="27" customFormat="1" x14ac:dyDescent="0.25">
      <c r="A126" s="50"/>
      <c r="B126" s="31" t="s">
        <v>12</v>
      </c>
      <c r="C126" s="29" t="s">
        <v>9</v>
      </c>
      <c r="D126" s="29">
        <f>1.05*D124</f>
        <v>34.020000000000003</v>
      </c>
      <c r="E126" s="82">
        <f>E25</f>
        <v>0</v>
      </c>
      <c r="F126" s="82">
        <f>PRODUCT(D126,E126)</f>
        <v>0</v>
      </c>
      <c r="G126" s="83"/>
      <c r="H126" s="83"/>
      <c r="I126" s="84">
        <f>F126</f>
        <v>0</v>
      </c>
      <c r="J126" s="12"/>
    </row>
    <row r="127" spans="1:10" s="27" customFormat="1" x14ac:dyDescent="0.25">
      <c r="A127" s="53"/>
      <c r="B127" s="33" t="s">
        <v>46</v>
      </c>
      <c r="C127" s="39" t="s">
        <v>22</v>
      </c>
      <c r="D127" s="39">
        <f>D124*0.05*1.015</f>
        <v>1.64</v>
      </c>
      <c r="E127" s="91">
        <f>E28</f>
        <v>0</v>
      </c>
      <c r="F127" s="91">
        <f>PRODUCT(D127,E127)</f>
        <v>0</v>
      </c>
      <c r="G127" s="92"/>
      <c r="H127" s="92"/>
      <c r="I127" s="93">
        <f>F127</f>
        <v>0</v>
      </c>
      <c r="J127" s="12"/>
    </row>
    <row r="128" spans="1:10" s="27" customFormat="1" ht="13.5" thickBot="1" x14ac:dyDescent="0.3">
      <c r="A128" s="51"/>
      <c r="B128" s="34" t="s">
        <v>10</v>
      </c>
      <c r="C128" s="9" t="s">
        <v>11</v>
      </c>
      <c r="D128" s="9">
        <f>0.2*D124</f>
        <v>6.48</v>
      </c>
      <c r="E128" s="94">
        <f>E29</f>
        <v>0</v>
      </c>
      <c r="F128" s="94">
        <f>PRODUCT(D128,E128)</f>
        <v>0</v>
      </c>
      <c r="G128" s="94"/>
      <c r="H128" s="94"/>
      <c r="I128" s="95">
        <f>F128</f>
        <v>0</v>
      </c>
      <c r="J128" s="12"/>
    </row>
    <row r="129" spans="1:10" s="27" customFormat="1" ht="86.25" customHeight="1" x14ac:dyDescent="0.25">
      <c r="A129" s="49">
        <v>18</v>
      </c>
      <c r="B129" s="16" t="s">
        <v>64</v>
      </c>
      <c r="C129" s="16" t="s">
        <v>7</v>
      </c>
      <c r="D129" s="16">
        <f>34.7+763.3</f>
        <v>798</v>
      </c>
      <c r="E129" s="89"/>
      <c r="F129" s="89"/>
      <c r="G129" s="73">
        <v>0</v>
      </c>
      <c r="H129" s="73">
        <f>PRODUCT(D129,G129)</f>
        <v>0</v>
      </c>
      <c r="I129" s="90">
        <f>SUM(F129,H129)</f>
        <v>0</v>
      </c>
      <c r="J129" s="12"/>
    </row>
    <row r="130" spans="1:10" s="27" customFormat="1" x14ac:dyDescent="0.25">
      <c r="A130" s="50"/>
      <c r="B130" s="29" t="s">
        <v>8</v>
      </c>
      <c r="C130" s="30"/>
      <c r="D130" s="30"/>
      <c r="E130" s="79"/>
      <c r="F130" s="79"/>
      <c r="G130" s="80"/>
      <c r="H130" s="80"/>
      <c r="I130" s="81"/>
      <c r="J130" s="12"/>
    </row>
    <row r="131" spans="1:10" s="27" customFormat="1" x14ac:dyDescent="0.25">
      <c r="A131" s="50"/>
      <c r="B131" s="31" t="s">
        <v>12</v>
      </c>
      <c r="C131" s="29" t="s">
        <v>9</v>
      </c>
      <c r="D131" s="29">
        <f>1.05*D129</f>
        <v>837.9</v>
      </c>
      <c r="E131" s="82">
        <f>E25</f>
        <v>0</v>
      </c>
      <c r="F131" s="82">
        <f>PRODUCT(D131,E131)</f>
        <v>0</v>
      </c>
      <c r="G131" s="83"/>
      <c r="H131" s="83"/>
      <c r="I131" s="84">
        <f>F131</f>
        <v>0</v>
      </c>
      <c r="J131" s="12"/>
    </row>
    <row r="132" spans="1:10" s="27" customFormat="1" x14ac:dyDescent="0.25">
      <c r="A132" s="53"/>
      <c r="B132" s="33" t="s">
        <v>46</v>
      </c>
      <c r="C132" s="39" t="s">
        <v>22</v>
      </c>
      <c r="D132" s="39">
        <f>D129*0.06*1.015</f>
        <v>48.6</v>
      </c>
      <c r="E132" s="91">
        <f>E28</f>
        <v>0</v>
      </c>
      <c r="F132" s="91">
        <f>PRODUCT(D132,E132)</f>
        <v>0</v>
      </c>
      <c r="G132" s="92"/>
      <c r="H132" s="92"/>
      <c r="I132" s="93">
        <f>F132</f>
        <v>0</v>
      </c>
      <c r="J132" s="12"/>
    </row>
    <row r="133" spans="1:10" s="27" customFormat="1" ht="13.5" thickBot="1" x14ac:dyDescent="0.3">
      <c r="A133" s="51"/>
      <c r="B133" s="34" t="s">
        <v>10</v>
      </c>
      <c r="C133" s="9" t="s">
        <v>11</v>
      </c>
      <c r="D133" s="9">
        <f>0.2*D129</f>
        <v>159.6</v>
      </c>
      <c r="E133" s="94">
        <f>E29</f>
        <v>0</v>
      </c>
      <c r="F133" s="94">
        <f>PRODUCT(D133,E133)</f>
        <v>0</v>
      </c>
      <c r="G133" s="94"/>
      <c r="H133" s="94"/>
      <c r="I133" s="95">
        <f>F133</f>
        <v>0</v>
      </c>
      <c r="J133" s="12"/>
    </row>
    <row r="134" spans="1:10" s="27" customFormat="1" ht="86.25" customHeight="1" x14ac:dyDescent="0.25">
      <c r="A134" s="49">
        <v>19</v>
      </c>
      <c r="B134" s="16" t="s">
        <v>65</v>
      </c>
      <c r="C134" s="16" t="s">
        <v>7</v>
      </c>
      <c r="D134" s="16">
        <v>7.1</v>
      </c>
      <c r="E134" s="89"/>
      <c r="F134" s="89"/>
      <c r="G134" s="73">
        <v>0</v>
      </c>
      <c r="H134" s="73">
        <f>PRODUCT(D134,G134)</f>
        <v>0</v>
      </c>
      <c r="I134" s="90">
        <f>SUM(F134,H134)</f>
        <v>0</v>
      </c>
      <c r="J134" s="12"/>
    </row>
    <row r="135" spans="1:10" s="27" customFormat="1" x14ac:dyDescent="0.25">
      <c r="A135" s="50"/>
      <c r="B135" s="29" t="s">
        <v>8</v>
      </c>
      <c r="C135" s="30"/>
      <c r="D135" s="30"/>
      <c r="E135" s="79"/>
      <c r="F135" s="79"/>
      <c r="G135" s="80"/>
      <c r="H135" s="80"/>
      <c r="I135" s="81"/>
      <c r="J135" s="12"/>
    </row>
    <row r="136" spans="1:10" s="27" customFormat="1" x14ac:dyDescent="0.25">
      <c r="A136" s="50"/>
      <c r="B136" s="31" t="s">
        <v>12</v>
      </c>
      <c r="C136" s="29" t="s">
        <v>9</v>
      </c>
      <c r="D136" s="29">
        <f>1.05*D134</f>
        <v>7.46</v>
      </c>
      <c r="E136" s="82">
        <f>E25</f>
        <v>0</v>
      </c>
      <c r="F136" s="82">
        <f>PRODUCT(D136,E136)</f>
        <v>0</v>
      </c>
      <c r="G136" s="83"/>
      <c r="H136" s="83"/>
      <c r="I136" s="84">
        <f>F136</f>
        <v>0</v>
      </c>
      <c r="J136" s="12"/>
    </row>
    <row r="137" spans="1:10" s="27" customFormat="1" x14ac:dyDescent="0.25">
      <c r="A137" s="53"/>
      <c r="B137" s="33" t="s">
        <v>46</v>
      </c>
      <c r="C137" s="39" t="s">
        <v>22</v>
      </c>
      <c r="D137" s="39">
        <f>D134*0.07*1.015</f>
        <v>0.5</v>
      </c>
      <c r="E137" s="91">
        <f>E28</f>
        <v>0</v>
      </c>
      <c r="F137" s="91">
        <f>PRODUCT(D137,E137)</f>
        <v>0</v>
      </c>
      <c r="G137" s="92"/>
      <c r="H137" s="92"/>
      <c r="I137" s="93">
        <f>F137</f>
        <v>0</v>
      </c>
      <c r="J137" s="12"/>
    </row>
    <row r="138" spans="1:10" s="27" customFormat="1" ht="13.5" thickBot="1" x14ac:dyDescent="0.3">
      <c r="A138" s="51"/>
      <c r="B138" s="34" t="s">
        <v>10</v>
      </c>
      <c r="C138" s="9" t="s">
        <v>11</v>
      </c>
      <c r="D138" s="9">
        <f>0.2*D134</f>
        <v>1.42</v>
      </c>
      <c r="E138" s="94">
        <f>E29</f>
        <v>0</v>
      </c>
      <c r="F138" s="94">
        <f>PRODUCT(D138,E138)</f>
        <v>0</v>
      </c>
      <c r="G138" s="94"/>
      <c r="H138" s="94"/>
      <c r="I138" s="95">
        <f>F138</f>
        <v>0</v>
      </c>
      <c r="J138" s="12"/>
    </row>
    <row r="139" spans="1:10" s="27" customFormat="1" ht="13.5" thickBot="1" x14ac:dyDescent="0.3">
      <c r="A139" s="63" t="s">
        <v>39</v>
      </c>
      <c r="B139" s="64"/>
      <c r="C139" s="64"/>
      <c r="D139" s="64"/>
      <c r="E139" s="65"/>
      <c r="F139" s="65"/>
      <c r="G139" s="65"/>
      <c r="H139" s="65"/>
      <c r="I139" s="66"/>
      <c r="J139" s="12"/>
    </row>
    <row r="140" spans="1:10" s="1" customFormat="1" ht="51" x14ac:dyDescent="0.25">
      <c r="A140" s="19">
        <v>20</v>
      </c>
      <c r="B140" s="18" t="s">
        <v>66</v>
      </c>
      <c r="C140" s="18" t="s">
        <v>7</v>
      </c>
      <c r="D140" s="60">
        <v>591</v>
      </c>
      <c r="E140" s="89">
        <v>819.53</v>
      </c>
      <c r="F140" s="89">
        <f>SUM(F142:F147)</f>
        <v>0</v>
      </c>
      <c r="G140" s="73">
        <v>0</v>
      </c>
      <c r="H140" s="73">
        <f>PRODUCT(D140,G140)</f>
        <v>0</v>
      </c>
      <c r="I140" s="90">
        <f>SUM(F140,H140)</f>
        <v>0</v>
      </c>
      <c r="J140" s="12"/>
    </row>
    <row r="141" spans="1:10" s="1" customFormat="1" x14ac:dyDescent="0.25">
      <c r="A141" s="4"/>
      <c r="B141" s="2" t="s">
        <v>8</v>
      </c>
      <c r="C141" s="5"/>
      <c r="D141" s="55"/>
      <c r="E141" s="82"/>
      <c r="F141" s="82"/>
      <c r="G141" s="80"/>
      <c r="H141" s="80"/>
      <c r="I141" s="81"/>
      <c r="J141" s="12"/>
    </row>
    <row r="142" spans="1:10" s="1" customFormat="1" x14ac:dyDescent="0.25">
      <c r="A142" s="4"/>
      <c r="B142" s="56" t="s">
        <v>31</v>
      </c>
      <c r="C142" s="2" t="s">
        <v>22</v>
      </c>
      <c r="D142" s="57">
        <f>D140*0.05*1.05</f>
        <v>31.03</v>
      </c>
      <c r="E142" s="118">
        <v>0</v>
      </c>
      <c r="F142" s="82">
        <f t="shared" ref="F142:F147" si="10">PRODUCT(D142,E142)</f>
        <v>0</v>
      </c>
      <c r="G142" s="80"/>
      <c r="H142" s="80"/>
      <c r="I142" s="84">
        <f t="shared" ref="I142:I147" si="11">F142</f>
        <v>0</v>
      </c>
      <c r="J142" s="12"/>
    </row>
    <row r="143" spans="1:10" s="27" customFormat="1" x14ac:dyDescent="0.25">
      <c r="A143" s="52"/>
      <c r="B143" s="116" t="s">
        <v>32</v>
      </c>
      <c r="C143" s="36" t="s">
        <v>7</v>
      </c>
      <c r="D143" s="36">
        <f>D140*1.05</f>
        <v>620.54999999999995</v>
      </c>
      <c r="E143" s="85">
        <f>E89</f>
        <v>0</v>
      </c>
      <c r="F143" s="82">
        <f t="shared" si="10"/>
        <v>0</v>
      </c>
      <c r="G143" s="86"/>
      <c r="H143" s="86"/>
      <c r="I143" s="84">
        <f t="shared" si="11"/>
        <v>0</v>
      </c>
      <c r="J143" s="12"/>
    </row>
    <row r="144" spans="1:10" s="27" customFormat="1" x14ac:dyDescent="0.25">
      <c r="A144" s="52"/>
      <c r="B144" s="35" t="s">
        <v>14</v>
      </c>
      <c r="C144" s="36" t="s">
        <v>13</v>
      </c>
      <c r="D144" s="37">
        <f>0.0258*D140</f>
        <v>15.25</v>
      </c>
      <c r="E144" s="85">
        <f>E27</f>
        <v>0</v>
      </c>
      <c r="F144" s="82">
        <f t="shared" si="10"/>
        <v>0</v>
      </c>
      <c r="G144" s="86"/>
      <c r="H144" s="86"/>
      <c r="I144" s="84">
        <f t="shared" si="11"/>
        <v>0</v>
      </c>
      <c r="J144" s="12"/>
    </row>
    <row r="145" spans="1:10" s="1" customFormat="1" x14ac:dyDescent="0.25">
      <c r="A145" s="4"/>
      <c r="B145" s="3" t="s">
        <v>12</v>
      </c>
      <c r="C145" s="2" t="s">
        <v>9</v>
      </c>
      <c r="D145" s="57">
        <f>D140*1.05</f>
        <v>620.54999999999995</v>
      </c>
      <c r="E145" s="82">
        <f>E25</f>
        <v>0</v>
      </c>
      <c r="F145" s="82">
        <f t="shared" si="10"/>
        <v>0</v>
      </c>
      <c r="G145" s="83"/>
      <c r="H145" s="83"/>
      <c r="I145" s="84">
        <f t="shared" si="11"/>
        <v>0</v>
      </c>
      <c r="J145" s="12"/>
    </row>
    <row r="146" spans="1:10" s="1" customFormat="1" x14ac:dyDescent="0.25">
      <c r="A146" s="20"/>
      <c r="B146" s="33" t="s">
        <v>46</v>
      </c>
      <c r="C146" s="14" t="s">
        <v>22</v>
      </c>
      <c r="D146" s="58">
        <f>D140*0.05*1.015</f>
        <v>29.99</v>
      </c>
      <c r="E146" s="91">
        <f>E28</f>
        <v>0</v>
      </c>
      <c r="F146" s="91">
        <f t="shared" si="10"/>
        <v>0</v>
      </c>
      <c r="G146" s="92"/>
      <c r="H146" s="92"/>
      <c r="I146" s="93">
        <f t="shared" si="11"/>
        <v>0</v>
      </c>
      <c r="J146" s="12"/>
    </row>
    <row r="147" spans="1:10" s="1" customFormat="1" ht="13.5" thickBot="1" x14ac:dyDescent="0.3">
      <c r="A147" s="15"/>
      <c r="B147" s="6" t="s">
        <v>10</v>
      </c>
      <c r="C147" s="7" t="s">
        <v>11</v>
      </c>
      <c r="D147" s="59">
        <f>0.2*D140</f>
        <v>118.2</v>
      </c>
      <c r="E147" s="94">
        <f>E29</f>
        <v>0</v>
      </c>
      <c r="F147" s="94">
        <f t="shared" si="10"/>
        <v>0</v>
      </c>
      <c r="G147" s="94"/>
      <c r="H147" s="94"/>
      <c r="I147" s="95">
        <f t="shared" si="11"/>
        <v>0</v>
      </c>
      <c r="J147" s="12"/>
    </row>
    <row r="148" spans="1:10" s="27" customFormat="1" ht="13.5" thickBot="1" x14ac:dyDescent="0.3">
      <c r="A148" s="63" t="s">
        <v>40</v>
      </c>
      <c r="B148" s="64"/>
      <c r="C148" s="64"/>
      <c r="D148" s="64"/>
      <c r="E148" s="65"/>
      <c r="F148" s="65"/>
      <c r="G148" s="65"/>
      <c r="H148" s="65"/>
      <c r="I148" s="66"/>
      <c r="J148" s="12"/>
    </row>
    <row r="149" spans="1:10" s="27" customFormat="1" ht="66" customHeight="1" x14ac:dyDescent="0.25">
      <c r="A149" s="49">
        <v>21</v>
      </c>
      <c r="B149" s="16" t="s">
        <v>67</v>
      </c>
      <c r="C149" s="16" t="s">
        <v>7</v>
      </c>
      <c r="D149" s="16">
        <v>35.4</v>
      </c>
      <c r="E149" s="89"/>
      <c r="F149" s="89"/>
      <c r="G149" s="73">
        <v>0</v>
      </c>
      <c r="H149" s="73">
        <f>PRODUCT(D149,G149)</f>
        <v>0</v>
      </c>
      <c r="I149" s="90">
        <f>SUM(F149,H149)</f>
        <v>0</v>
      </c>
      <c r="J149" s="12"/>
    </row>
    <row r="150" spans="1:10" s="27" customFormat="1" x14ac:dyDescent="0.25">
      <c r="A150" s="50"/>
      <c r="B150" s="29" t="s">
        <v>8</v>
      </c>
      <c r="C150" s="30"/>
      <c r="D150" s="30"/>
      <c r="E150" s="79"/>
      <c r="F150" s="79"/>
      <c r="G150" s="80"/>
      <c r="H150" s="80"/>
      <c r="I150" s="81"/>
      <c r="J150" s="12"/>
    </row>
    <row r="151" spans="1:10" s="27" customFormat="1" x14ac:dyDescent="0.25">
      <c r="A151" s="50"/>
      <c r="B151" s="31" t="s">
        <v>12</v>
      </c>
      <c r="C151" s="29" t="s">
        <v>9</v>
      </c>
      <c r="D151" s="29">
        <f>1.05*D149</f>
        <v>37.17</v>
      </c>
      <c r="E151" s="82">
        <f>E25</f>
        <v>0</v>
      </c>
      <c r="F151" s="82">
        <f>PRODUCT(D151,E151)</f>
        <v>0</v>
      </c>
      <c r="G151" s="83"/>
      <c r="H151" s="83"/>
      <c r="I151" s="84">
        <f>F151</f>
        <v>0</v>
      </c>
      <c r="J151" s="12"/>
    </row>
    <row r="152" spans="1:10" s="27" customFormat="1" x14ac:dyDescent="0.25">
      <c r="A152" s="53"/>
      <c r="B152" s="33" t="s">
        <v>46</v>
      </c>
      <c r="C152" s="39" t="s">
        <v>22</v>
      </c>
      <c r="D152" s="39">
        <f>D149*0.05*1.015</f>
        <v>1.8</v>
      </c>
      <c r="E152" s="91">
        <f>E28</f>
        <v>0</v>
      </c>
      <c r="F152" s="91">
        <f>PRODUCT(D152,E152)</f>
        <v>0</v>
      </c>
      <c r="G152" s="92"/>
      <c r="H152" s="92"/>
      <c r="I152" s="93">
        <f>F152</f>
        <v>0</v>
      </c>
      <c r="J152" s="12"/>
    </row>
    <row r="153" spans="1:10" s="27" customFormat="1" ht="13.5" thickBot="1" x14ac:dyDescent="0.3">
      <c r="A153" s="53"/>
      <c r="B153" s="61" t="s">
        <v>10</v>
      </c>
      <c r="C153" s="62" t="s">
        <v>11</v>
      </c>
      <c r="D153" s="62">
        <f>0.2*D149</f>
        <v>7.08</v>
      </c>
      <c r="E153" s="96">
        <f>E29</f>
        <v>0</v>
      </c>
      <c r="F153" s="96">
        <f>PRODUCT(D153,E153)</f>
        <v>0</v>
      </c>
      <c r="G153" s="96"/>
      <c r="H153" s="96"/>
      <c r="I153" s="97">
        <f>F153</f>
        <v>0</v>
      </c>
      <c r="J153" s="12"/>
    </row>
    <row r="154" spans="1:10" s="27" customFormat="1" ht="15.75" customHeight="1" thickBot="1" x14ac:dyDescent="0.3">
      <c r="A154" s="133" t="s">
        <v>30</v>
      </c>
      <c r="B154" s="134"/>
      <c r="C154" s="134"/>
      <c r="D154" s="134"/>
      <c r="E154" s="146">
        <f>SUM(F23:F153)</f>
        <v>0</v>
      </c>
      <c r="F154" s="147"/>
      <c r="G154" s="148">
        <f>SUM(H23:H153)</f>
        <v>0</v>
      </c>
      <c r="H154" s="149"/>
      <c r="I154" s="131">
        <f>E154+G154</f>
        <v>0</v>
      </c>
      <c r="J154" s="132"/>
    </row>
    <row r="155" spans="1:10" x14ac:dyDescent="0.2">
      <c r="B155" s="40"/>
    </row>
    <row r="156" spans="1:10" x14ac:dyDescent="0.2">
      <c r="B156" s="40"/>
    </row>
    <row r="157" spans="1:10" s="43" customFormat="1" x14ac:dyDescent="0.2">
      <c r="A157" s="54"/>
      <c r="B157" s="41"/>
      <c r="C157" s="42"/>
      <c r="D157" s="42"/>
      <c r="E157" s="98"/>
      <c r="F157" s="98"/>
      <c r="G157" s="98"/>
      <c r="H157" s="98"/>
      <c r="I157" s="98"/>
      <c r="J157" s="42"/>
    </row>
  </sheetData>
  <autoFilter ref="A20:J154">
    <filterColumn colId="4" showButton="0"/>
    <filterColumn colId="6" showButton="0"/>
    <filterColumn colId="8" showButton="0"/>
  </autoFilter>
  <mergeCells count="18">
    <mergeCell ref="B18:I18"/>
    <mergeCell ref="I154:J154"/>
    <mergeCell ref="A154:D154"/>
    <mergeCell ref="D20:D21"/>
    <mergeCell ref="E20:F20"/>
    <mergeCell ref="G20:H20"/>
    <mergeCell ref="I20:J20"/>
    <mergeCell ref="I21:J21"/>
    <mergeCell ref="A20:A21"/>
    <mergeCell ref="B20:B21"/>
    <mergeCell ref="C20:C21"/>
    <mergeCell ref="E154:F154"/>
    <mergeCell ref="G154:H154"/>
    <mergeCell ref="A11:I11"/>
    <mergeCell ref="A12:I12"/>
    <mergeCell ref="A14:I14"/>
    <mergeCell ref="B16:I16"/>
    <mergeCell ref="B17:I17"/>
  </mergeCells>
  <pageMargins left="0.25" right="0.25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Петрова Елена</cp:lastModifiedBy>
  <cp:lastPrinted>2026-06-17T10:46:08Z</cp:lastPrinted>
  <dcterms:created xsi:type="dcterms:W3CDTF">2013-06-07T07:26:08Z</dcterms:created>
  <dcterms:modified xsi:type="dcterms:W3CDTF">2026-06-18T04:08:20Z</dcterms:modified>
</cp:coreProperties>
</file>