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9.5.1\Stroyka\ПТО\LEMONT\Технические задания\2 этап\04. Шпунты 2-й и 3-й этап\"/>
    </mc:Choice>
  </mc:AlternateContent>
  <bookViews>
    <workbookView xWindow="0" yWindow="0" windowWidth="28800" windowHeight="11175" activeTab="1"/>
  </bookViews>
  <sheets>
    <sheet name="Смета 2-й этап " sheetId="3" r:id="rId1"/>
    <sheet name="Смета 3-й этап " sheetId="4" r:id="rId2"/>
    <sheet name="Расчет " sheetId="2" r:id="rId3"/>
  </sheets>
  <definedNames>
    <definedName name="_xlnm.Print_Titles" localSheetId="0">'Смета 2-й этап '!$17:$18</definedName>
    <definedName name="_xlnm.Print_Titles" localSheetId="1">'Смета 3-й этап '!$17:$18</definedName>
    <definedName name="_xlnm.Print_Area" localSheetId="0">'Смета 2-й этап '!$A$1:$F$43</definedName>
    <definedName name="_xlnm.Print_Area" localSheetId="1">'Смета 3-й этап '!$A$1:$F$43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9" i="4" l="1"/>
  <c r="F20" i="4"/>
  <c r="F29" i="3"/>
  <c r="H16" i="2" l="1"/>
  <c r="C16" i="2"/>
  <c r="H12" i="2"/>
  <c r="C12" i="2"/>
  <c r="H11" i="2"/>
  <c r="C11" i="2"/>
  <c r="C5" i="2"/>
  <c r="H15" i="2"/>
  <c r="C15" i="2"/>
  <c r="H8" i="2"/>
  <c r="C8" i="2"/>
  <c r="H9" i="2"/>
  <c r="F20" i="3"/>
  <c r="C9" i="2" l="1"/>
  <c r="H6" i="2"/>
  <c r="H17" i="2" s="1"/>
  <c r="H5" i="2"/>
  <c r="H7" i="2"/>
  <c r="C7" i="2"/>
  <c r="F41" i="4"/>
  <c r="F34" i="4"/>
  <c r="C6" i="2"/>
  <c r="C17" i="2" l="1"/>
  <c r="F42" i="4"/>
  <c r="F34" i="3" l="1"/>
  <c r="F41" i="3" l="1"/>
  <c r="F42" i="3" l="1"/>
</calcChain>
</file>

<file path=xl/sharedStrings.xml><?xml version="1.0" encoding="utf-8"?>
<sst xmlns="http://schemas.openxmlformats.org/spreadsheetml/2006/main" count="190" uniqueCount="79">
  <si>
    <t>Кол-во</t>
  </si>
  <si>
    <t>Балка 30Б1</t>
  </si>
  <si>
    <t>т</t>
  </si>
  <si>
    <t>Балка 20Б1</t>
  </si>
  <si>
    <t>Труба 20х2,8</t>
  </si>
  <si>
    <t>Уголок 63х5</t>
  </si>
  <si>
    <t>Доска обрезная 50мм</t>
  </si>
  <si>
    <t>м3</t>
  </si>
  <si>
    <t>Пескобетон В7,5</t>
  </si>
  <si>
    <t xml:space="preserve">Детали из листа для стыка балки </t>
  </si>
  <si>
    <t>Производство работ, в том числе:</t>
  </si>
  <si>
    <t>Установка шпунтовых свай, с помощью вибропогружателя или заполненные пескобетоном лидер скважены</t>
  </si>
  <si>
    <t>Затяжка борта котлована доской (общая площадь борта котлована, включая поверхность шпунта)</t>
  </si>
  <si>
    <t>м2</t>
  </si>
  <si>
    <t xml:space="preserve">Устройство нагельного крепления </t>
  </si>
  <si>
    <t>Монтаж распределительного пояса, уголка</t>
  </si>
  <si>
    <t>шт</t>
  </si>
  <si>
    <t>СОГЛАСОВАНО:</t>
  </si>
  <si>
    <t>УТВЕРЖДАЮ:</t>
  </si>
  <si>
    <t>Директор</t>
  </si>
  <si>
    <t>По доверенности</t>
  </si>
  <si>
    <r>
      <t xml:space="preserve">_______________________________________/ </t>
    </r>
    <r>
      <rPr>
        <u/>
        <sz val="11"/>
        <rFont val="Times New Roman"/>
        <family val="1"/>
        <charset val="204"/>
      </rPr>
      <t xml:space="preserve">              </t>
    </r>
    <r>
      <rPr>
        <sz val="11"/>
        <rFont val="Times New Roman"/>
        <family val="1"/>
        <charset val="204"/>
      </rPr>
      <t xml:space="preserve"> /</t>
    </r>
  </si>
  <si>
    <t xml:space="preserve">                     2026 г.</t>
  </si>
  <si>
    <t xml:space="preserve">                                  2026 г.</t>
  </si>
  <si>
    <t>(наименование стройки)</t>
  </si>
  <si>
    <t>Локальный сметный расчет №1</t>
  </si>
  <si>
    <t>на</t>
  </si>
  <si>
    <t>(наименование работ и затрат, наименование объекта)</t>
  </si>
  <si>
    <t>№</t>
  </si>
  <si>
    <t>Наименование работ</t>
  </si>
  <si>
    <t xml:space="preserve">Ед. </t>
  </si>
  <si>
    <t>2. Укладка трубопроводов</t>
  </si>
  <si>
    <t>ВСЕГО:</t>
  </si>
  <si>
    <t>____________________________/В.С. Бурмистров/</t>
  </si>
  <si>
    <t>«Многоквартирный дом №1. Блок-секция №2 (по ГП) с объектами обслуживания жилой застройки, с автостоянкой в осях К/Ж-А/1-10 и трансформаторной подстанцией - II Этап строительства многоквартирных многоэтажных домов с объектами обслуживания жилой застройки, автостоянками и трансформаторными подстанциями в границах земельного участка с кадастровым номером 54:35:021027:4038 по адресу Новосибирская область, город Новосибирск, Железнодорожный район, ул. Нарымская»</t>
  </si>
  <si>
    <t xml:space="preserve">устройство крепления бортов временного котлована </t>
  </si>
  <si>
    <t xml:space="preserve">Раздел №1. Шпунтово-нагельное крепление </t>
  </si>
  <si>
    <t>Раздел №2. Дополнительные работы</t>
  </si>
  <si>
    <t>Итого по разделу №2 Дополнительные работы</t>
  </si>
  <si>
    <t xml:space="preserve">Итого по разделу №1 Шпунтово-нагельное крепление </t>
  </si>
  <si>
    <t>Материалы (цена с доставкой и разгрузкой), в том числе:</t>
  </si>
  <si>
    <t>Труба ⌀20х2,8 ГОСТ 3262-75</t>
  </si>
  <si>
    <t xml:space="preserve">Детали на стыковку пояса </t>
  </si>
  <si>
    <t>кг</t>
  </si>
  <si>
    <t>Доска-2-сосна-50х150 ГОСТ 24454-80</t>
  </si>
  <si>
    <t>Уголок 63х5 С255-4 ГОСТ 8509-93</t>
  </si>
  <si>
    <t>Пескобетон В7,5 П3 F50 W2 ГОСТ 7473-2010</t>
  </si>
  <si>
    <t>1.1</t>
  </si>
  <si>
    <t>1.2</t>
  </si>
  <si>
    <t>1.3</t>
  </si>
  <si>
    <t>1.4</t>
  </si>
  <si>
    <t>1.5</t>
  </si>
  <si>
    <t>1.6</t>
  </si>
  <si>
    <t>1.7</t>
  </si>
  <si>
    <t>1.</t>
  </si>
  <si>
    <t>2.1</t>
  </si>
  <si>
    <t>2.2</t>
  </si>
  <si>
    <t>2.3</t>
  </si>
  <si>
    <t>Устройство нагельного крепления</t>
  </si>
  <si>
    <t xml:space="preserve">Установка шпунтовых свай с помощью вибропогружателя или заполненные пескобетоном лидер скважины </t>
  </si>
  <si>
    <t>Стоимость за ед., руб.</t>
  </si>
  <si>
    <t>Общая стоимость, руб.</t>
  </si>
  <si>
    <t xml:space="preserve">в т.ч. НДС </t>
  </si>
  <si>
    <t>2.4</t>
  </si>
  <si>
    <t xml:space="preserve">Монтаж распределительного пояса, уголка </t>
  </si>
  <si>
    <t>Объем</t>
  </si>
  <si>
    <t>Ед.изм.</t>
  </si>
  <si>
    <t>Свая 30 Б1 "шпунтовая", С255-4</t>
  </si>
  <si>
    <t>2-й этап</t>
  </si>
  <si>
    <t>Наименование</t>
  </si>
  <si>
    <t>Балка распределительная 20 Б1, С255-4</t>
  </si>
  <si>
    <t>3-й этап</t>
  </si>
  <si>
    <t>«Многоквартирный дом №1. Блок-секция №3 (по ГП) объектами обслуживания жилой застройки, с автостоянкой и трансформаторной подстанцией - III Этап строительства многоквартирных многоэтажных домов с объектами обслуживания жилой застройки, автостоянками и трансформаторными подстанциями в границах земельного участка с кадастровым номером 54:35:021027:4038 по адресу Новосибирская область, город Новосибирск, Железнодорожный район, ул. Нарымская»</t>
  </si>
  <si>
    <t>Швеллер 14П</t>
  </si>
  <si>
    <t>Швеллер С14П, С255-4</t>
  </si>
  <si>
    <t>1.8</t>
  </si>
  <si>
    <t>113 свай</t>
  </si>
  <si>
    <t>67 свай</t>
  </si>
  <si>
    <t>Локальный сметный расчет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</si>
</sst>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04"/>
      <scheme val="minor"/>
    </font>
    <font>
      <sz val="9"/>
      <name val="Arial"/>
      <family val="2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1"/>
      <name val="Times New Roman"/>
      <family val="1"/>
      <charset val="204"/>
    </font>
    <font>
      <sz val="8"/>
      <name val="Arial Cyr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i/>
      <sz val="9"/>
      <name val="Times New Roman"/>
      <family val="1"/>
      <charset val="204"/>
    </font>
    <font>
      <b/>
      <i/>
      <sz val="11"/>
      <name val="Arial"/>
      <family val="2"/>
      <charset val="204"/>
    </font>
    <font>
      <sz val="11"/>
      <color rgb="FFFF0000"/>
      <name val="Calibri"/>
      <family val="2"/>
      <charset val="204"/>
      <scheme val="minor"/>
    </font>
    <font>
      <sz val="12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4" xfId="0" applyBorder="1"/>
    <xf numFmtId="0" fontId="0" fillId="0" borderId="4" xfId="0" applyBorder="1" applyAlignment="1">
      <alignment wrapText="1"/>
    </xf>
    <xf numFmtId="0" fontId="1" fillId="0" borderId="0" xfId="0" applyFont="1" applyAlignment="1">
      <alignment horizontal="right" vertical="top" wrapText="1"/>
    </xf>
    <xf numFmtId="0" fontId="2" fillId="0" borderId="0" xfId="0" applyNumberFormat="1" applyFont="1" applyAlignment="1">
      <alignment horizontal="left" vertical="top"/>
    </xf>
    <xf numFmtId="49" fontId="3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2" fontId="4" fillId="0" borderId="0" xfId="0" applyNumberFormat="1" applyFont="1" applyFill="1" applyAlignment="1">
      <alignment vertical="center" wrapText="1"/>
    </xf>
    <xf numFmtId="49" fontId="3" fillId="0" borderId="0" xfId="0" applyNumberFormat="1" applyFont="1" applyAlignment="1">
      <alignment vertical="top"/>
    </xf>
    <xf numFmtId="0" fontId="6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vertical="center" wrapText="1"/>
    </xf>
    <xf numFmtId="0" fontId="0" fillId="0" borderId="0" xfId="0" applyFont="1" applyFill="1" applyAlignment="1">
      <alignment horizontal="center" vertical="center" wrapText="1"/>
    </xf>
    <xf numFmtId="2" fontId="0" fillId="0" borderId="0" xfId="0" applyNumberFormat="1" applyFont="1" applyFill="1" applyAlignment="1">
      <alignment vertical="center" wrapText="1"/>
    </xf>
    <xf numFmtId="0" fontId="8" fillId="0" borderId="0" xfId="0" applyFont="1" applyAlignment="1">
      <alignment horizontal="center" vertical="top"/>
    </xf>
    <xf numFmtId="0" fontId="8" fillId="0" borderId="0" xfId="0" applyFont="1" applyAlignment="1">
      <alignment horizontal="left" vertical="top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horizontal="center" vertical="top" wrapText="1"/>
    </xf>
    <xf numFmtId="0" fontId="9" fillId="0" borderId="0" xfId="0" applyFont="1"/>
    <xf numFmtId="0" fontId="9" fillId="0" borderId="0" xfId="0" applyFont="1" applyAlignment="1">
      <alignment horizontal="right" vertical="top"/>
    </xf>
    <xf numFmtId="0" fontId="11" fillId="0" borderId="0" xfId="0" applyFont="1" applyFill="1" applyAlignment="1">
      <alignment horizontal="center" vertical="center" wrapText="1"/>
    </xf>
    <xf numFmtId="0" fontId="13" fillId="0" borderId="0" xfId="0" applyFont="1"/>
    <xf numFmtId="0" fontId="14" fillId="0" borderId="0" xfId="0" applyFont="1" applyAlignment="1">
      <alignment horizontal="center" vertical="top"/>
    </xf>
    <xf numFmtId="0" fontId="14" fillId="0" borderId="0" xfId="0" applyFont="1" applyAlignment="1">
      <alignment horizontal="left" vertical="top"/>
    </xf>
    <xf numFmtId="0" fontId="15" fillId="0" borderId="0" xfId="0" applyFont="1" applyFill="1" applyAlignment="1">
      <alignment horizontal="center" vertical="center" wrapText="1"/>
    </xf>
    <xf numFmtId="0" fontId="10" fillId="4" borderId="1" xfId="0" applyFont="1" applyFill="1" applyBorder="1" applyAlignment="1">
      <alignment vertical="center"/>
    </xf>
    <xf numFmtId="0" fontId="10" fillId="4" borderId="2" xfId="0" applyFont="1" applyFill="1" applyBorder="1" applyAlignment="1">
      <alignment vertical="center" wrapText="1"/>
    </xf>
    <xf numFmtId="0" fontId="7" fillId="2" borderId="4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vertical="center" wrapText="1"/>
    </xf>
    <xf numFmtId="4" fontId="7" fillId="2" borderId="4" xfId="0" applyNumberFormat="1" applyFont="1" applyFill="1" applyBorder="1" applyAlignment="1">
      <alignment horizontal="center" vertical="center"/>
    </xf>
    <xf numFmtId="2" fontId="7" fillId="2" borderId="4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center" vertical="center"/>
    </xf>
    <xf numFmtId="0" fontId="10" fillId="4" borderId="9" xfId="0" applyFont="1" applyFill="1" applyBorder="1" applyAlignment="1">
      <alignment vertical="center"/>
    </xf>
    <xf numFmtId="0" fontId="10" fillId="4" borderId="5" xfId="0" applyFont="1" applyFill="1" applyBorder="1" applyAlignment="1">
      <alignment vertical="center" wrapText="1"/>
    </xf>
    <xf numFmtId="0" fontId="10" fillId="4" borderId="5" xfId="0" applyFont="1" applyFill="1" applyBorder="1" applyAlignment="1">
      <alignment horizontal="center" vertical="center" wrapText="1"/>
    </xf>
    <xf numFmtId="4" fontId="10" fillId="4" borderId="5" xfId="0" applyNumberFormat="1" applyFont="1" applyFill="1" applyBorder="1" applyAlignment="1">
      <alignment horizontal="center" vertical="center" wrapText="1"/>
    </xf>
    <xf numFmtId="0" fontId="0" fillId="6" borderId="0" xfId="0" applyFill="1"/>
    <xf numFmtId="0" fontId="7" fillId="5" borderId="4" xfId="0" applyFont="1" applyFill="1" applyBorder="1" applyAlignment="1">
      <alignment vertical="center" wrapText="1"/>
    </xf>
    <xf numFmtId="0" fontId="10" fillId="5" borderId="4" xfId="0" applyFont="1" applyFill="1" applyBorder="1" applyAlignment="1">
      <alignment vertical="center" wrapText="1"/>
    </xf>
    <xf numFmtId="0" fontId="7" fillId="5" borderId="4" xfId="0" applyFont="1" applyFill="1" applyBorder="1" applyAlignment="1">
      <alignment horizontal="center" vertical="center" wrapText="1"/>
    </xf>
    <xf numFmtId="4" fontId="7" fillId="5" borderId="4" xfId="0" applyNumberFormat="1" applyFont="1" applyFill="1" applyBorder="1" applyAlignment="1">
      <alignment horizontal="center" vertical="center" wrapText="1"/>
    </xf>
    <xf numFmtId="0" fontId="7" fillId="7" borderId="4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 wrapText="1"/>
    </xf>
    <xf numFmtId="49" fontId="7" fillId="2" borderId="4" xfId="0" applyNumberFormat="1" applyFont="1" applyFill="1" applyBorder="1" applyAlignment="1">
      <alignment horizontal="center" vertical="center"/>
    </xf>
    <xf numFmtId="49" fontId="10" fillId="0" borderId="4" xfId="0" applyNumberFormat="1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7" xfId="0" applyBorder="1"/>
    <xf numFmtId="4" fontId="17" fillId="2" borderId="4" xfId="0" applyNumberFormat="1" applyFont="1" applyFill="1" applyBorder="1" applyAlignment="1">
      <alignment horizontal="center" vertical="center"/>
    </xf>
    <xf numFmtId="0" fontId="18" fillId="0" borderId="4" xfId="0" applyFont="1" applyFill="1" applyBorder="1" applyAlignment="1">
      <alignment vertical="center" wrapText="1"/>
    </xf>
    <xf numFmtId="4" fontId="18" fillId="0" borderId="4" xfId="0" applyNumberFormat="1" applyFont="1" applyFill="1" applyBorder="1" applyAlignment="1">
      <alignment horizontal="center" vertical="center" wrapText="1"/>
    </xf>
    <xf numFmtId="4" fontId="17" fillId="0" borderId="4" xfId="0" applyNumberFormat="1" applyFont="1" applyFill="1" applyBorder="1" applyAlignment="1">
      <alignment horizontal="center" vertical="center"/>
    </xf>
    <xf numFmtId="4" fontId="18" fillId="4" borderId="4" xfId="0" applyNumberFormat="1" applyFont="1" applyFill="1" applyBorder="1" applyAlignment="1">
      <alignment horizontal="center" vertical="center" wrapText="1"/>
    </xf>
    <xf numFmtId="4" fontId="18" fillId="5" borderId="4" xfId="0" applyNumberFormat="1" applyFont="1" applyFill="1" applyBorder="1" applyAlignment="1">
      <alignment horizontal="center" vertical="center" wrapText="1"/>
    </xf>
    <xf numFmtId="4" fontId="18" fillId="7" borderId="4" xfId="0" applyNumberFormat="1" applyFont="1" applyFill="1" applyBorder="1" applyAlignment="1">
      <alignment horizontal="center" vertical="center" wrapText="1"/>
    </xf>
    <xf numFmtId="0" fontId="16" fillId="0" borderId="4" xfId="0" applyFont="1" applyBorder="1"/>
    <xf numFmtId="0" fontId="7" fillId="2" borderId="0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12" fillId="0" borderId="6" xfId="0" applyFont="1" applyFill="1" applyBorder="1" applyAlignment="1">
      <alignment horizontal="center" vertical="center" wrapText="1"/>
    </xf>
    <xf numFmtId="0" fontId="10" fillId="5" borderId="9" xfId="0" applyFont="1" applyFill="1" applyBorder="1" applyAlignment="1">
      <alignment horizontal="left" vertical="center" wrapText="1"/>
    </xf>
    <xf numFmtId="0" fontId="10" fillId="5" borderId="5" xfId="0" applyFont="1" applyFill="1" applyBorder="1" applyAlignment="1">
      <alignment horizontal="left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right" vertical="center" wrapText="1"/>
    </xf>
    <xf numFmtId="0" fontId="10" fillId="7" borderId="2" xfId="0" applyFont="1" applyFill="1" applyBorder="1" applyAlignment="1">
      <alignment horizontal="right" vertical="center" wrapText="1"/>
    </xf>
    <xf numFmtId="0" fontId="10" fillId="7" borderId="3" xfId="0" applyFont="1" applyFill="1" applyBorder="1" applyAlignment="1">
      <alignment horizontal="right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3"/>
  <sheetViews>
    <sheetView view="pageBreakPreview" topLeftCell="A16" zoomScale="115" zoomScaleNormal="115" zoomScaleSheetLayoutView="115" workbookViewId="0">
      <selection activeCell="L26" sqref="L26"/>
    </sheetView>
  </sheetViews>
  <sheetFormatPr defaultRowHeight="15" x14ac:dyDescent="0.25"/>
  <cols>
    <col min="1" max="1" width="5.85546875" customWidth="1"/>
    <col min="2" max="2" width="65.5703125" customWidth="1"/>
    <col min="3" max="3" width="10.140625" customWidth="1"/>
    <col min="4" max="4" width="13" customWidth="1"/>
    <col min="5" max="5" width="14" customWidth="1"/>
    <col min="6" max="6" width="19.7109375" bestFit="1" customWidth="1"/>
  </cols>
  <sheetData>
    <row r="1" spans="1:6" x14ac:dyDescent="0.25">
      <c r="A1" s="3"/>
      <c r="B1" s="3"/>
      <c r="C1" s="3"/>
      <c r="D1" s="3"/>
      <c r="E1" s="3"/>
      <c r="F1" s="3"/>
    </row>
    <row r="2" spans="1:6" x14ac:dyDescent="0.25">
      <c r="A2" s="4" t="s">
        <v>17</v>
      </c>
      <c r="B2" s="5"/>
      <c r="C2" s="6"/>
      <c r="D2" s="7" t="s">
        <v>18</v>
      </c>
      <c r="F2" s="8"/>
    </row>
    <row r="3" spans="1:6" x14ac:dyDescent="0.25">
      <c r="A3" s="5" t="s">
        <v>19</v>
      </c>
      <c r="B3" s="5"/>
      <c r="C3" s="6"/>
      <c r="D3" s="5" t="s">
        <v>20</v>
      </c>
      <c r="F3" s="8"/>
    </row>
    <row r="4" spans="1:6" x14ac:dyDescent="0.25">
      <c r="A4" s="5"/>
      <c r="B4" s="5"/>
      <c r="C4" s="6"/>
      <c r="D4" s="8"/>
      <c r="E4" s="5"/>
      <c r="F4" s="8"/>
    </row>
    <row r="5" spans="1:6" x14ac:dyDescent="0.25">
      <c r="A5" s="5" t="s">
        <v>21</v>
      </c>
      <c r="B5" s="5"/>
      <c r="C5" s="6"/>
      <c r="D5" s="9" t="s">
        <v>33</v>
      </c>
      <c r="E5" s="9"/>
      <c r="F5" s="8"/>
    </row>
    <row r="6" spans="1:6" x14ac:dyDescent="0.25">
      <c r="A6" s="5" t="s">
        <v>22</v>
      </c>
      <c r="B6" s="5"/>
      <c r="C6" s="6"/>
      <c r="D6" s="5" t="s">
        <v>23</v>
      </c>
      <c r="F6" s="8"/>
    </row>
    <row r="7" spans="1:6" x14ac:dyDescent="0.25">
      <c r="A7" s="10"/>
      <c r="B7" s="11"/>
      <c r="C7" s="12"/>
      <c r="D7" s="13"/>
      <c r="E7" s="11"/>
      <c r="F7" s="13"/>
    </row>
    <row r="8" spans="1:6" ht="68.25" customHeight="1" x14ac:dyDescent="0.25">
      <c r="A8" s="56" t="s">
        <v>34</v>
      </c>
      <c r="B8" s="56"/>
      <c r="C8" s="56"/>
      <c r="D8" s="56"/>
      <c r="E8" s="56"/>
      <c r="F8" s="56"/>
    </row>
    <row r="9" spans="1:6" x14ac:dyDescent="0.25">
      <c r="A9" s="14"/>
      <c r="B9" s="57" t="s">
        <v>24</v>
      </c>
      <c r="C9" s="57"/>
      <c r="D9" s="57"/>
      <c r="E9" s="57"/>
      <c r="F9" s="57"/>
    </row>
    <row r="10" spans="1:6" x14ac:dyDescent="0.25">
      <c r="A10" s="14"/>
      <c r="B10" s="15"/>
      <c r="C10" s="16"/>
      <c r="D10" s="17"/>
      <c r="E10" s="18"/>
      <c r="F10" s="19"/>
    </row>
    <row r="11" spans="1:6" ht="15.75" x14ac:dyDescent="0.25">
      <c r="A11" s="58" t="s">
        <v>25</v>
      </c>
      <c r="B11" s="58"/>
      <c r="C11" s="58"/>
      <c r="D11" s="58"/>
      <c r="E11" s="58"/>
      <c r="F11" s="58"/>
    </row>
    <row r="12" spans="1:6" x14ac:dyDescent="0.25">
      <c r="A12" s="14"/>
      <c r="B12" s="15"/>
      <c r="C12" s="16"/>
      <c r="D12" s="17"/>
      <c r="E12" s="18"/>
      <c r="F12" s="19"/>
    </row>
    <row r="13" spans="1:6" s="21" customFormat="1" ht="12.75" x14ac:dyDescent="0.2">
      <c r="A13" s="20" t="s">
        <v>26</v>
      </c>
      <c r="B13" s="59" t="s">
        <v>35</v>
      </c>
      <c r="C13" s="59"/>
      <c r="D13" s="59"/>
      <c r="E13" s="59"/>
      <c r="F13" s="59"/>
    </row>
    <row r="14" spans="1:6" x14ac:dyDescent="0.25">
      <c r="A14" s="14"/>
      <c r="B14" s="57" t="s">
        <v>27</v>
      </c>
      <c r="C14" s="57"/>
      <c r="D14" s="57"/>
      <c r="E14" s="57"/>
      <c r="F14" s="57"/>
    </row>
    <row r="15" spans="1:6" x14ac:dyDescent="0.25">
      <c r="A15" s="22"/>
      <c r="B15" s="23"/>
      <c r="C15" s="16"/>
      <c r="D15" s="17"/>
      <c r="E15" s="18"/>
      <c r="F15" s="19"/>
    </row>
    <row r="16" spans="1:6" x14ac:dyDescent="0.25">
      <c r="A16" s="24"/>
      <c r="B16" s="24"/>
      <c r="C16" s="24"/>
      <c r="D16" s="24"/>
      <c r="E16" s="24"/>
      <c r="F16" s="24"/>
    </row>
    <row r="17" spans="1:6" ht="15" customHeight="1" x14ac:dyDescent="0.25">
      <c r="A17" s="67" t="s">
        <v>28</v>
      </c>
      <c r="B17" s="67" t="s">
        <v>29</v>
      </c>
      <c r="C17" s="67" t="s">
        <v>30</v>
      </c>
      <c r="D17" s="67" t="s">
        <v>0</v>
      </c>
      <c r="E17" s="62" t="s">
        <v>60</v>
      </c>
      <c r="F17" s="62" t="s">
        <v>61</v>
      </c>
    </row>
    <row r="18" spans="1:6" x14ac:dyDescent="0.25">
      <c r="A18" s="67"/>
      <c r="B18" s="67"/>
      <c r="C18" s="67"/>
      <c r="D18" s="67"/>
      <c r="E18" s="63"/>
      <c r="F18" s="63"/>
    </row>
    <row r="19" spans="1:6" ht="15.75" x14ac:dyDescent="0.25">
      <c r="A19" s="25" t="s">
        <v>36</v>
      </c>
      <c r="B19" s="26"/>
      <c r="C19" s="26"/>
      <c r="D19" s="26"/>
      <c r="E19" s="26"/>
      <c r="F19" s="26"/>
    </row>
    <row r="20" spans="1:6" ht="15.75" x14ac:dyDescent="0.25">
      <c r="A20" s="45" t="s">
        <v>54</v>
      </c>
      <c r="B20" s="43" t="s">
        <v>40</v>
      </c>
      <c r="C20" s="43"/>
      <c r="D20" s="43"/>
      <c r="E20" s="43"/>
      <c r="F20" s="50">
        <f>SUM(F21:F28)</f>
        <v>0</v>
      </c>
    </row>
    <row r="21" spans="1:6" ht="15.75" x14ac:dyDescent="0.25">
      <c r="A21" s="44" t="s">
        <v>47</v>
      </c>
      <c r="B21" s="28" t="s">
        <v>41</v>
      </c>
      <c r="C21" s="27" t="s">
        <v>2</v>
      </c>
      <c r="D21" s="29">
        <v>23.91</v>
      </c>
      <c r="E21" s="48">
        <v>0</v>
      </c>
      <c r="F21" s="48">
        <v>0</v>
      </c>
    </row>
    <row r="22" spans="1:6" ht="15.75" x14ac:dyDescent="0.25">
      <c r="A22" s="44" t="s">
        <v>48</v>
      </c>
      <c r="B22" s="28" t="s">
        <v>67</v>
      </c>
      <c r="C22" s="27" t="s">
        <v>2</v>
      </c>
      <c r="D22" s="29">
        <v>44.8</v>
      </c>
      <c r="E22" s="48">
        <v>0</v>
      </c>
      <c r="F22" s="48">
        <v>0</v>
      </c>
    </row>
    <row r="23" spans="1:6" ht="15.75" x14ac:dyDescent="0.25">
      <c r="A23" s="44" t="s">
        <v>49</v>
      </c>
      <c r="B23" s="28" t="s">
        <v>70</v>
      </c>
      <c r="C23" s="27" t="s">
        <v>2</v>
      </c>
      <c r="D23" s="30">
        <v>2.29</v>
      </c>
      <c r="E23" s="48">
        <v>0</v>
      </c>
      <c r="F23" s="48">
        <v>0</v>
      </c>
    </row>
    <row r="24" spans="1:6" ht="15.75" x14ac:dyDescent="0.25">
      <c r="A24" s="44" t="s">
        <v>50</v>
      </c>
      <c r="B24" s="28" t="s">
        <v>42</v>
      </c>
      <c r="C24" s="27" t="s">
        <v>43</v>
      </c>
      <c r="D24" s="29">
        <v>75.2</v>
      </c>
      <c r="E24" s="48">
        <v>0</v>
      </c>
      <c r="F24" s="48">
        <v>0</v>
      </c>
    </row>
    <row r="25" spans="1:6" ht="15.75" x14ac:dyDescent="0.25">
      <c r="A25" s="44" t="s">
        <v>51</v>
      </c>
      <c r="B25" s="28" t="s">
        <v>46</v>
      </c>
      <c r="C25" s="27" t="s">
        <v>7</v>
      </c>
      <c r="D25" s="29">
        <v>175.84</v>
      </c>
      <c r="E25" s="48">
        <v>0</v>
      </c>
      <c r="F25" s="48">
        <v>0</v>
      </c>
    </row>
    <row r="26" spans="1:6" ht="15.75" x14ac:dyDescent="0.25">
      <c r="A26" s="44" t="s">
        <v>52</v>
      </c>
      <c r="B26" s="28" t="s">
        <v>44</v>
      </c>
      <c r="C26" s="27" t="s">
        <v>7</v>
      </c>
      <c r="D26" s="29">
        <v>47.99</v>
      </c>
      <c r="E26" s="48">
        <v>0</v>
      </c>
      <c r="F26" s="48">
        <v>0</v>
      </c>
    </row>
    <row r="27" spans="1:6" ht="15.75" x14ac:dyDescent="0.25">
      <c r="A27" s="44" t="s">
        <v>53</v>
      </c>
      <c r="B27" s="28" t="s">
        <v>45</v>
      </c>
      <c r="C27" s="27" t="s">
        <v>2</v>
      </c>
      <c r="D27" s="29">
        <v>1.2</v>
      </c>
      <c r="E27" s="48">
        <v>0</v>
      </c>
      <c r="F27" s="48">
        <v>0</v>
      </c>
    </row>
    <row r="28" spans="1:6" ht="15.75" x14ac:dyDescent="0.25">
      <c r="A28" s="44" t="s">
        <v>75</v>
      </c>
      <c r="B28" s="28" t="s">
        <v>74</v>
      </c>
      <c r="C28" s="27" t="s">
        <v>2</v>
      </c>
      <c r="D28" s="29">
        <v>0.42</v>
      </c>
      <c r="E28" s="48">
        <v>0</v>
      </c>
      <c r="F28" s="48">
        <v>0</v>
      </c>
    </row>
    <row r="29" spans="1:6" ht="15.75" customHeight="1" x14ac:dyDescent="0.25">
      <c r="A29" s="45" t="s">
        <v>31</v>
      </c>
      <c r="B29" s="43" t="s">
        <v>10</v>
      </c>
      <c r="C29" s="43"/>
      <c r="D29" s="43"/>
      <c r="E29" s="49"/>
      <c r="F29" s="50">
        <f>SUM(F30:F33)</f>
        <v>0</v>
      </c>
    </row>
    <row r="30" spans="1:6" ht="15.75" x14ac:dyDescent="0.25">
      <c r="A30" s="44" t="s">
        <v>55</v>
      </c>
      <c r="B30" s="31" t="s">
        <v>58</v>
      </c>
      <c r="C30" s="32" t="s">
        <v>13</v>
      </c>
      <c r="D30" s="29">
        <v>547</v>
      </c>
      <c r="E30" s="48">
        <v>0</v>
      </c>
      <c r="F30" s="51">
        <v>0</v>
      </c>
    </row>
    <row r="31" spans="1:6" ht="15.75" x14ac:dyDescent="0.25">
      <c r="A31" s="44" t="s">
        <v>56</v>
      </c>
      <c r="B31" s="31" t="s">
        <v>64</v>
      </c>
      <c r="C31" s="32" t="s">
        <v>2</v>
      </c>
      <c r="D31" s="29">
        <v>3.91</v>
      </c>
      <c r="E31" s="48">
        <v>0</v>
      </c>
      <c r="F31" s="51">
        <v>0</v>
      </c>
    </row>
    <row r="32" spans="1:6" ht="31.5" x14ac:dyDescent="0.25">
      <c r="A32" s="44" t="s">
        <v>57</v>
      </c>
      <c r="B32" s="31" t="s">
        <v>59</v>
      </c>
      <c r="C32" s="32" t="s">
        <v>16</v>
      </c>
      <c r="D32" s="29">
        <v>113</v>
      </c>
      <c r="E32" s="48">
        <v>0</v>
      </c>
      <c r="F32" s="51">
        <v>0</v>
      </c>
    </row>
    <row r="33" spans="1:6" ht="31.5" x14ac:dyDescent="0.25">
      <c r="A33" s="44" t="s">
        <v>63</v>
      </c>
      <c r="B33" s="31" t="s">
        <v>12</v>
      </c>
      <c r="C33" s="32" t="s">
        <v>13</v>
      </c>
      <c r="D33" s="29">
        <v>912.05</v>
      </c>
      <c r="E33" s="48">
        <v>0</v>
      </c>
      <c r="F33" s="51">
        <v>0</v>
      </c>
    </row>
    <row r="34" spans="1:6" ht="15.75" x14ac:dyDescent="0.25">
      <c r="A34" s="33" t="s">
        <v>39</v>
      </c>
      <c r="B34" s="34"/>
      <c r="C34" s="35"/>
      <c r="D34" s="35"/>
      <c r="E34" s="36"/>
      <c r="F34" s="52">
        <f>F20+F29</f>
        <v>0</v>
      </c>
    </row>
    <row r="35" spans="1:6" ht="15.75" x14ac:dyDescent="0.25">
      <c r="A35" s="60" t="s">
        <v>37</v>
      </c>
      <c r="B35" s="61"/>
      <c r="C35" s="61"/>
      <c r="D35" s="61"/>
      <c r="E35" s="61"/>
      <c r="F35" s="61"/>
    </row>
    <row r="36" spans="1:6" s="37" customFormat="1" ht="15.75" x14ac:dyDescent="0.25">
      <c r="A36" s="27"/>
      <c r="B36" s="28"/>
      <c r="C36" s="32"/>
      <c r="D36" s="30"/>
      <c r="E36" s="29"/>
      <c r="F36" s="29"/>
    </row>
    <row r="37" spans="1:6" ht="15.75" x14ac:dyDescent="0.25">
      <c r="A37" s="27"/>
      <c r="B37" s="28"/>
      <c r="C37" s="27"/>
      <c r="D37" s="30"/>
      <c r="E37" s="29"/>
      <c r="F37" s="29"/>
    </row>
    <row r="38" spans="1:6" ht="15.75" x14ac:dyDescent="0.25">
      <c r="A38" s="27"/>
      <c r="B38" s="28"/>
      <c r="C38" s="27"/>
      <c r="D38" s="30"/>
      <c r="E38" s="29"/>
      <c r="F38" s="29"/>
    </row>
    <row r="39" spans="1:6" ht="15.75" x14ac:dyDescent="0.25">
      <c r="A39" s="27"/>
      <c r="B39" s="28"/>
      <c r="C39" s="27"/>
      <c r="D39" s="30"/>
      <c r="E39" s="29"/>
      <c r="F39" s="29"/>
    </row>
    <row r="40" spans="1:6" ht="15.75" x14ac:dyDescent="0.25">
      <c r="A40" s="27"/>
      <c r="B40" s="28"/>
      <c r="C40" s="27"/>
      <c r="D40" s="30"/>
      <c r="E40" s="29"/>
      <c r="F40" s="29"/>
    </row>
    <row r="41" spans="1:6" ht="15.75" x14ac:dyDescent="0.25">
      <c r="A41" s="38"/>
      <c r="B41" s="39" t="s">
        <v>38</v>
      </c>
      <c r="C41" s="40"/>
      <c r="D41" s="40"/>
      <c r="E41" s="41"/>
      <c r="F41" s="53">
        <f>SUM(F36:F40)</f>
        <v>0</v>
      </c>
    </row>
    <row r="42" spans="1:6" ht="15.75" x14ac:dyDescent="0.25">
      <c r="A42" s="42"/>
      <c r="B42" s="64" t="s">
        <v>32</v>
      </c>
      <c r="C42" s="65"/>
      <c r="D42" s="65"/>
      <c r="E42" s="66"/>
      <c r="F42" s="54">
        <f>F41+F34</f>
        <v>0</v>
      </c>
    </row>
    <row r="43" spans="1:6" ht="15.75" x14ac:dyDescent="0.25">
      <c r="A43" s="42"/>
      <c r="B43" s="64" t="s">
        <v>62</v>
      </c>
      <c r="C43" s="65"/>
      <c r="D43" s="65"/>
      <c r="E43" s="66"/>
      <c r="F43" s="54">
        <v>0</v>
      </c>
    </row>
  </sheetData>
  <mergeCells count="14">
    <mergeCell ref="A35:F35"/>
    <mergeCell ref="E17:E18"/>
    <mergeCell ref="F17:F18"/>
    <mergeCell ref="B42:E42"/>
    <mergeCell ref="B43:E43"/>
    <mergeCell ref="A17:A18"/>
    <mergeCell ref="B17:B18"/>
    <mergeCell ref="C17:C18"/>
    <mergeCell ref="D17:D18"/>
    <mergeCell ref="A8:F8"/>
    <mergeCell ref="B9:F9"/>
    <mergeCell ref="A11:F11"/>
    <mergeCell ref="B13:F13"/>
    <mergeCell ref="B14:F14"/>
  </mergeCells>
  <pageMargins left="0.70866141732283472" right="0.70866141732283472" top="0.74803149606299213" bottom="0.74803149606299213" header="0.31496062992125984" footer="0.31496062992125984"/>
  <pageSetup paperSize="9" scale="6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3"/>
  <sheetViews>
    <sheetView tabSelected="1" view="pageBreakPreview" topLeftCell="A16" zoomScale="115" zoomScaleNormal="115" zoomScaleSheetLayoutView="115" workbookViewId="0">
      <selection activeCell="J35" sqref="J35"/>
    </sheetView>
  </sheetViews>
  <sheetFormatPr defaultRowHeight="15" x14ac:dyDescent="0.25"/>
  <cols>
    <col min="1" max="1" width="5.85546875" customWidth="1"/>
    <col min="2" max="2" width="65.5703125" customWidth="1"/>
    <col min="3" max="3" width="10.140625" customWidth="1"/>
    <col min="4" max="4" width="13" customWidth="1"/>
    <col min="5" max="5" width="14" customWidth="1"/>
    <col min="6" max="6" width="19.7109375" bestFit="1" customWidth="1"/>
  </cols>
  <sheetData>
    <row r="1" spans="1:6" x14ac:dyDescent="0.25">
      <c r="A1" s="3"/>
      <c r="B1" s="3"/>
      <c r="C1" s="3"/>
      <c r="D1" s="3"/>
      <c r="E1" s="3"/>
      <c r="F1" s="3"/>
    </row>
    <row r="2" spans="1:6" x14ac:dyDescent="0.25">
      <c r="A2" s="4" t="s">
        <v>17</v>
      </c>
      <c r="B2" s="5"/>
      <c r="C2" s="6"/>
      <c r="D2" s="7" t="s">
        <v>18</v>
      </c>
      <c r="F2" s="8"/>
    </row>
    <row r="3" spans="1:6" x14ac:dyDescent="0.25">
      <c r="A3" s="5" t="s">
        <v>19</v>
      </c>
      <c r="B3" s="5"/>
      <c r="C3" s="6"/>
      <c r="D3" s="5" t="s">
        <v>20</v>
      </c>
      <c r="F3" s="8"/>
    </row>
    <row r="4" spans="1:6" x14ac:dyDescent="0.25">
      <c r="A4" s="5"/>
      <c r="B4" s="5"/>
      <c r="C4" s="6"/>
      <c r="D4" s="8"/>
      <c r="E4" s="5"/>
      <c r="F4" s="8"/>
    </row>
    <row r="5" spans="1:6" x14ac:dyDescent="0.25">
      <c r="A5" s="5" t="s">
        <v>21</v>
      </c>
      <c r="B5" s="5"/>
      <c r="C5" s="6"/>
      <c r="D5" s="9" t="s">
        <v>33</v>
      </c>
      <c r="E5" s="9"/>
      <c r="F5" s="8"/>
    </row>
    <row r="6" spans="1:6" x14ac:dyDescent="0.25">
      <c r="A6" s="5" t="s">
        <v>22</v>
      </c>
      <c r="B6" s="5"/>
      <c r="C6" s="6"/>
      <c r="D6" s="5" t="s">
        <v>23</v>
      </c>
      <c r="F6" s="8"/>
    </row>
    <row r="7" spans="1:6" x14ac:dyDescent="0.25">
      <c r="A7" s="10"/>
      <c r="B7" s="11"/>
      <c r="C7" s="12"/>
      <c r="D7" s="13"/>
      <c r="E7" s="11"/>
      <c r="F7" s="13"/>
    </row>
    <row r="8" spans="1:6" ht="68.25" customHeight="1" x14ac:dyDescent="0.25">
      <c r="A8" s="56" t="s">
        <v>72</v>
      </c>
      <c r="B8" s="56"/>
      <c r="C8" s="56"/>
      <c r="D8" s="56"/>
      <c r="E8" s="56"/>
      <c r="F8" s="56"/>
    </row>
    <row r="9" spans="1:6" x14ac:dyDescent="0.25">
      <c r="A9" s="14"/>
      <c r="B9" s="57" t="s">
        <v>24</v>
      </c>
      <c r="C9" s="57"/>
      <c r="D9" s="57"/>
      <c r="E9" s="57"/>
      <c r="F9" s="57"/>
    </row>
    <row r="10" spans="1:6" x14ac:dyDescent="0.25">
      <c r="A10" s="14"/>
      <c r="B10" s="15"/>
      <c r="C10" s="16"/>
      <c r="D10" s="17"/>
      <c r="E10" s="18"/>
      <c r="F10" s="19"/>
    </row>
    <row r="11" spans="1:6" ht="15.75" x14ac:dyDescent="0.25">
      <c r="A11" s="58" t="s">
        <v>78</v>
      </c>
      <c r="B11" s="58"/>
      <c r="C11" s="58"/>
      <c r="D11" s="58"/>
      <c r="E11" s="58"/>
      <c r="F11" s="58"/>
    </row>
    <row r="12" spans="1:6" x14ac:dyDescent="0.25">
      <c r="A12" s="14"/>
      <c r="B12" s="15"/>
      <c r="C12" s="16"/>
      <c r="D12" s="17"/>
      <c r="E12" s="18"/>
      <c r="F12" s="19"/>
    </row>
    <row r="13" spans="1:6" s="21" customFormat="1" ht="12.75" x14ac:dyDescent="0.2">
      <c r="A13" s="20" t="s">
        <v>26</v>
      </c>
      <c r="B13" s="59" t="s">
        <v>35</v>
      </c>
      <c r="C13" s="59"/>
      <c r="D13" s="59"/>
      <c r="E13" s="59"/>
      <c r="F13" s="59"/>
    </row>
    <row r="14" spans="1:6" x14ac:dyDescent="0.25">
      <c r="A14" s="14"/>
      <c r="B14" s="57" t="s">
        <v>27</v>
      </c>
      <c r="C14" s="57"/>
      <c r="D14" s="57"/>
      <c r="E14" s="57"/>
      <c r="F14" s="57"/>
    </row>
    <row r="15" spans="1:6" x14ac:dyDescent="0.25">
      <c r="A15" s="22"/>
      <c r="B15" s="23"/>
      <c r="C15" s="16"/>
      <c r="D15" s="17"/>
      <c r="E15" s="18"/>
      <c r="F15" s="19"/>
    </row>
    <row r="16" spans="1:6" x14ac:dyDescent="0.25">
      <c r="A16" s="24"/>
      <c r="B16" s="24"/>
      <c r="C16" s="24"/>
      <c r="D16" s="24"/>
      <c r="E16" s="24"/>
      <c r="F16" s="24"/>
    </row>
    <row r="17" spans="1:6" ht="15" customHeight="1" x14ac:dyDescent="0.25">
      <c r="A17" s="67" t="s">
        <v>28</v>
      </c>
      <c r="B17" s="67" t="s">
        <v>29</v>
      </c>
      <c r="C17" s="67" t="s">
        <v>30</v>
      </c>
      <c r="D17" s="67" t="s">
        <v>0</v>
      </c>
      <c r="E17" s="62" t="s">
        <v>60</v>
      </c>
      <c r="F17" s="62" t="s">
        <v>61</v>
      </c>
    </row>
    <row r="18" spans="1:6" x14ac:dyDescent="0.25">
      <c r="A18" s="67"/>
      <c r="B18" s="67"/>
      <c r="C18" s="67"/>
      <c r="D18" s="67"/>
      <c r="E18" s="63"/>
      <c r="F18" s="63"/>
    </row>
    <row r="19" spans="1:6" ht="15.75" x14ac:dyDescent="0.25">
      <c r="A19" s="25" t="s">
        <v>36</v>
      </c>
      <c r="B19" s="26"/>
      <c r="C19" s="26"/>
      <c r="D19" s="26"/>
      <c r="E19" s="26"/>
      <c r="F19" s="26"/>
    </row>
    <row r="20" spans="1:6" ht="15.75" x14ac:dyDescent="0.25">
      <c r="A20" s="45" t="s">
        <v>54</v>
      </c>
      <c r="B20" s="43" t="s">
        <v>40</v>
      </c>
      <c r="C20" s="43"/>
      <c r="D20" s="43"/>
      <c r="E20" s="43"/>
      <c r="F20" s="50">
        <f>SUM(F21:F28)</f>
        <v>0</v>
      </c>
    </row>
    <row r="21" spans="1:6" ht="15.75" x14ac:dyDescent="0.25">
      <c r="A21" s="44" t="s">
        <v>47</v>
      </c>
      <c r="B21" s="28" t="s">
        <v>41</v>
      </c>
      <c r="C21" s="27" t="s">
        <v>2</v>
      </c>
      <c r="D21" s="29">
        <v>15.11</v>
      </c>
      <c r="E21" s="48">
        <v>0</v>
      </c>
      <c r="F21" s="48">
        <v>0</v>
      </c>
    </row>
    <row r="22" spans="1:6" ht="15.75" x14ac:dyDescent="0.25">
      <c r="A22" s="44" t="s">
        <v>48</v>
      </c>
      <c r="B22" s="28" t="s">
        <v>67</v>
      </c>
      <c r="C22" s="27" t="s">
        <v>2</v>
      </c>
      <c r="D22" s="29">
        <v>35.04</v>
      </c>
      <c r="E22" s="48">
        <v>0</v>
      </c>
      <c r="F22" s="48">
        <v>0</v>
      </c>
    </row>
    <row r="23" spans="1:6" ht="15.75" x14ac:dyDescent="0.25">
      <c r="A23" s="44" t="s">
        <v>49</v>
      </c>
      <c r="B23" s="28" t="s">
        <v>70</v>
      </c>
      <c r="C23" s="27" t="s">
        <v>2</v>
      </c>
      <c r="D23" s="30">
        <v>1.35</v>
      </c>
      <c r="E23" s="48">
        <v>0</v>
      </c>
      <c r="F23" s="48">
        <v>0</v>
      </c>
    </row>
    <row r="24" spans="1:6" ht="15.75" x14ac:dyDescent="0.25">
      <c r="A24" s="44" t="s">
        <v>50</v>
      </c>
      <c r="B24" s="28" t="s">
        <v>42</v>
      </c>
      <c r="C24" s="27" t="s">
        <v>43</v>
      </c>
      <c r="D24" s="29">
        <v>1156.4000000000001</v>
      </c>
      <c r="E24" s="48">
        <v>0</v>
      </c>
      <c r="F24" s="48">
        <v>0</v>
      </c>
    </row>
    <row r="25" spans="1:6" ht="15.75" x14ac:dyDescent="0.25">
      <c r="A25" s="44" t="s">
        <v>51</v>
      </c>
      <c r="B25" s="28" t="s">
        <v>46</v>
      </c>
      <c r="C25" s="27" t="s">
        <v>7</v>
      </c>
      <c r="D25" s="29">
        <v>137.53</v>
      </c>
      <c r="E25" s="48">
        <v>0</v>
      </c>
      <c r="F25" s="48">
        <v>0</v>
      </c>
    </row>
    <row r="26" spans="1:6" ht="15.75" x14ac:dyDescent="0.25">
      <c r="A26" s="44" t="s">
        <v>52</v>
      </c>
      <c r="B26" s="28" t="s">
        <v>44</v>
      </c>
      <c r="C26" s="27" t="s">
        <v>7</v>
      </c>
      <c r="D26" s="29">
        <v>30.9</v>
      </c>
      <c r="E26" s="48">
        <v>0</v>
      </c>
      <c r="F26" s="48">
        <v>0</v>
      </c>
    </row>
    <row r="27" spans="1:6" ht="15.75" x14ac:dyDescent="0.25">
      <c r="A27" s="44" t="s">
        <v>53</v>
      </c>
      <c r="B27" s="28" t="s">
        <v>45</v>
      </c>
      <c r="C27" s="27" t="s">
        <v>2</v>
      </c>
      <c r="D27" s="29">
        <v>0.77</v>
      </c>
      <c r="E27" s="48">
        <v>0</v>
      </c>
      <c r="F27" s="48">
        <v>0</v>
      </c>
    </row>
    <row r="28" spans="1:6" ht="15.75" x14ac:dyDescent="0.25">
      <c r="A28" s="44" t="s">
        <v>75</v>
      </c>
      <c r="B28" s="28" t="s">
        <v>74</v>
      </c>
      <c r="C28" s="27" t="s">
        <v>2</v>
      </c>
      <c r="D28" s="29">
        <v>0.25</v>
      </c>
      <c r="E28" s="48">
        <v>0</v>
      </c>
      <c r="F28" s="48">
        <v>0</v>
      </c>
    </row>
    <row r="29" spans="1:6" ht="15.75" customHeight="1" x14ac:dyDescent="0.25">
      <c r="A29" s="45" t="s">
        <v>31</v>
      </c>
      <c r="B29" s="43" t="s">
        <v>10</v>
      </c>
      <c r="C29" s="43"/>
      <c r="D29" s="43"/>
      <c r="E29" s="49"/>
      <c r="F29" s="50">
        <f>SUM(F30:F33)</f>
        <v>0</v>
      </c>
    </row>
    <row r="30" spans="1:6" ht="15.75" x14ac:dyDescent="0.25">
      <c r="A30" s="44" t="s">
        <v>55</v>
      </c>
      <c r="B30" s="31" t="s">
        <v>58</v>
      </c>
      <c r="C30" s="32" t="s">
        <v>13</v>
      </c>
      <c r="D30" s="29">
        <v>347</v>
      </c>
      <c r="E30" s="48">
        <v>0</v>
      </c>
      <c r="F30" s="51">
        <v>0</v>
      </c>
    </row>
    <row r="31" spans="1:6" ht="15.75" x14ac:dyDescent="0.25">
      <c r="A31" s="44" t="s">
        <v>56</v>
      </c>
      <c r="B31" s="31" t="s">
        <v>64</v>
      </c>
      <c r="C31" s="32" t="s">
        <v>2</v>
      </c>
      <c r="D31" s="29">
        <v>2.37</v>
      </c>
      <c r="E31" s="48">
        <v>0</v>
      </c>
      <c r="F31" s="51">
        <v>0</v>
      </c>
    </row>
    <row r="32" spans="1:6" ht="31.5" x14ac:dyDescent="0.25">
      <c r="A32" s="44" t="s">
        <v>57</v>
      </c>
      <c r="B32" s="31" t="s">
        <v>59</v>
      </c>
      <c r="C32" s="32" t="s">
        <v>16</v>
      </c>
      <c r="D32" s="29">
        <v>67</v>
      </c>
      <c r="E32" s="48">
        <v>0</v>
      </c>
      <c r="F32" s="51">
        <v>0</v>
      </c>
    </row>
    <row r="33" spans="1:6" ht="31.5" x14ac:dyDescent="0.25">
      <c r="A33" s="44" t="s">
        <v>63</v>
      </c>
      <c r="B33" s="31" t="s">
        <v>12</v>
      </c>
      <c r="C33" s="32" t="s">
        <v>13</v>
      </c>
      <c r="D33" s="29">
        <v>578.30999999999995</v>
      </c>
      <c r="E33" s="48">
        <v>0</v>
      </c>
      <c r="F33" s="51">
        <v>0</v>
      </c>
    </row>
    <row r="34" spans="1:6" ht="15.75" x14ac:dyDescent="0.25">
      <c r="A34" s="33" t="s">
        <v>39</v>
      </c>
      <c r="B34" s="34"/>
      <c r="C34" s="35"/>
      <c r="D34" s="35"/>
      <c r="E34" s="36"/>
      <c r="F34" s="52">
        <f>F20+F29</f>
        <v>0</v>
      </c>
    </row>
    <row r="35" spans="1:6" ht="15.75" x14ac:dyDescent="0.25">
      <c r="A35" s="60" t="s">
        <v>37</v>
      </c>
      <c r="B35" s="61"/>
      <c r="C35" s="61"/>
      <c r="D35" s="61"/>
      <c r="E35" s="61"/>
      <c r="F35" s="61"/>
    </row>
    <row r="36" spans="1:6" s="37" customFormat="1" ht="15.75" x14ac:dyDescent="0.25">
      <c r="A36" s="27"/>
      <c r="B36" s="28"/>
      <c r="C36" s="32"/>
      <c r="D36" s="30"/>
      <c r="E36" s="29"/>
      <c r="F36" s="29"/>
    </row>
    <row r="37" spans="1:6" ht="15.75" x14ac:dyDescent="0.25">
      <c r="A37" s="27"/>
      <c r="B37" s="28"/>
      <c r="C37" s="27"/>
      <c r="D37" s="30"/>
      <c r="E37" s="29"/>
      <c r="F37" s="29"/>
    </row>
    <row r="38" spans="1:6" ht="15.75" x14ac:dyDescent="0.25">
      <c r="A38" s="27"/>
      <c r="B38" s="28"/>
      <c r="C38" s="27"/>
      <c r="D38" s="30"/>
      <c r="E38" s="29"/>
      <c r="F38" s="29"/>
    </row>
    <row r="39" spans="1:6" ht="15.75" x14ac:dyDescent="0.25">
      <c r="A39" s="27"/>
      <c r="B39" s="28"/>
      <c r="C39" s="27"/>
      <c r="D39" s="30"/>
      <c r="E39" s="29"/>
      <c r="F39" s="29"/>
    </row>
    <row r="40" spans="1:6" ht="15.75" x14ac:dyDescent="0.25">
      <c r="A40" s="27"/>
      <c r="B40" s="28"/>
      <c r="C40" s="27"/>
      <c r="D40" s="30"/>
      <c r="E40" s="29"/>
      <c r="F40" s="29"/>
    </row>
    <row r="41" spans="1:6" ht="15.75" x14ac:dyDescent="0.25">
      <c r="A41" s="38"/>
      <c r="B41" s="39" t="s">
        <v>38</v>
      </c>
      <c r="C41" s="40"/>
      <c r="D41" s="40"/>
      <c r="E41" s="41"/>
      <c r="F41" s="53">
        <f>SUM(F36:F40)</f>
        <v>0</v>
      </c>
    </row>
    <row r="42" spans="1:6" ht="15.75" x14ac:dyDescent="0.25">
      <c r="A42" s="42"/>
      <c r="B42" s="64" t="s">
        <v>32</v>
      </c>
      <c r="C42" s="65"/>
      <c r="D42" s="65"/>
      <c r="E42" s="66"/>
      <c r="F42" s="54">
        <f>F41+F34</f>
        <v>0</v>
      </c>
    </row>
    <row r="43" spans="1:6" ht="15.75" x14ac:dyDescent="0.25">
      <c r="A43" s="42"/>
      <c r="B43" s="64" t="s">
        <v>62</v>
      </c>
      <c r="C43" s="65"/>
      <c r="D43" s="65"/>
      <c r="E43" s="66"/>
      <c r="F43" s="54">
        <v>0</v>
      </c>
    </row>
  </sheetData>
  <mergeCells count="14">
    <mergeCell ref="F17:F18"/>
    <mergeCell ref="A35:F35"/>
    <mergeCell ref="B42:E42"/>
    <mergeCell ref="B43:E43"/>
    <mergeCell ref="A8:F8"/>
    <mergeCell ref="B9:F9"/>
    <mergeCell ref="A11:F11"/>
    <mergeCell ref="B13:F13"/>
    <mergeCell ref="B14:F14"/>
    <mergeCell ref="A17:A18"/>
    <mergeCell ref="B17:B18"/>
    <mergeCell ref="C17:C18"/>
    <mergeCell ref="D17:D18"/>
    <mergeCell ref="E17:E18"/>
  </mergeCells>
  <pageMargins left="0.70866141732283472" right="0.70866141732283472" top="0.74803149606299213" bottom="0.74803149606299213" header="0.31496062992125984" footer="0.31496062992125984"/>
  <pageSetup paperSize="9" scale="68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7"/>
  <sheetViews>
    <sheetView workbookViewId="0">
      <selection activeCell="C31" sqref="C31"/>
    </sheetView>
  </sheetViews>
  <sheetFormatPr defaultRowHeight="15" x14ac:dyDescent="0.25"/>
  <cols>
    <col min="2" max="2" width="33.42578125" bestFit="1" customWidth="1"/>
    <col min="3" max="3" width="10.28515625" bestFit="1" customWidth="1"/>
    <col min="7" max="7" width="33.42578125" bestFit="1" customWidth="1"/>
    <col min="8" max="8" width="7.28515625" bestFit="1" customWidth="1"/>
    <col min="9" max="9" width="7.7109375" bestFit="1" customWidth="1"/>
  </cols>
  <sheetData>
    <row r="2" spans="2:9" x14ac:dyDescent="0.25">
      <c r="B2" s="68" t="s">
        <v>68</v>
      </c>
      <c r="C2" s="68"/>
      <c r="D2" s="68"/>
      <c r="G2" s="68" t="s">
        <v>71</v>
      </c>
      <c r="H2" s="68"/>
      <c r="I2" s="68"/>
    </row>
    <row r="3" spans="2:9" x14ac:dyDescent="0.25">
      <c r="B3" t="s">
        <v>76</v>
      </c>
      <c r="G3" t="s">
        <v>77</v>
      </c>
    </row>
    <row r="4" spans="2:9" x14ac:dyDescent="0.25">
      <c r="B4" s="1" t="s">
        <v>69</v>
      </c>
      <c r="C4" s="46" t="s">
        <v>65</v>
      </c>
      <c r="D4" s="47" t="s">
        <v>66</v>
      </c>
      <c r="G4" s="1" t="s">
        <v>69</v>
      </c>
      <c r="H4" s="46" t="s">
        <v>65</v>
      </c>
      <c r="I4" s="47" t="s">
        <v>66</v>
      </c>
    </row>
    <row r="5" spans="2:9" x14ac:dyDescent="0.25">
      <c r="B5" s="1" t="s">
        <v>1</v>
      </c>
      <c r="C5" s="55">
        <f>ROUND((32*13*44+32*12*69)/1000,2)</f>
        <v>44.8</v>
      </c>
      <c r="D5" s="1" t="s">
        <v>2</v>
      </c>
      <c r="G5" s="1" t="s">
        <v>1</v>
      </c>
      <c r="H5" s="55">
        <f>ROUND((32*21*28+32*13*39)/1000,2)</f>
        <v>35.04</v>
      </c>
      <c r="I5" s="1" t="s">
        <v>2</v>
      </c>
    </row>
    <row r="6" spans="2:9" x14ac:dyDescent="0.25">
      <c r="B6" s="1" t="s">
        <v>3</v>
      </c>
      <c r="C6" s="55">
        <f>ROUND((21.3*107.3)/1000,2)</f>
        <v>2.29</v>
      </c>
      <c r="D6" s="1" t="s">
        <v>2</v>
      </c>
      <c r="G6" s="1" t="s">
        <v>3</v>
      </c>
      <c r="H6" s="55">
        <f>ROUND((21.3*63.55)/1000,2)</f>
        <v>1.35</v>
      </c>
      <c r="I6" s="1" t="s">
        <v>2</v>
      </c>
    </row>
    <row r="7" spans="2:9" x14ac:dyDescent="0.25">
      <c r="B7" s="1" t="s">
        <v>4</v>
      </c>
      <c r="C7" s="55">
        <f>ROUND((7888.32+6972+3904.32+5146)/1000,2)</f>
        <v>23.91</v>
      </c>
      <c r="D7" s="1" t="s">
        <v>2</v>
      </c>
      <c r="G7" s="1" t="s">
        <v>4</v>
      </c>
      <c r="H7" s="55">
        <f>ROUND((6507.2+2788.8+5810)/1000,2)</f>
        <v>15.11</v>
      </c>
      <c r="I7" s="1" t="s">
        <v>2</v>
      </c>
    </row>
    <row r="8" spans="2:9" x14ac:dyDescent="0.25">
      <c r="B8" s="1" t="s">
        <v>5</v>
      </c>
      <c r="C8" s="55">
        <f>ROUND((44*8*4.81*0.22)/1000,2)+ROUND((30*11*4.81*0.22)/1000,2)+ROUND((14*13*4.81*0.22)/1000,2)+ROUND((25*11*4.81*0.22)/1000,2)</f>
        <v>1.2</v>
      </c>
      <c r="D8" s="1" t="s">
        <v>2</v>
      </c>
      <c r="G8" s="1" t="s">
        <v>5</v>
      </c>
      <c r="H8" s="55">
        <f>ROUND((28*9*4.81*0.22)/1000,2)+ROUND((14*9*4.81*0.22)/1000,2)+ROUND((44*8*4.81*0.22)/1000,2)</f>
        <v>0.77</v>
      </c>
      <c r="I8" s="1" t="s">
        <v>2</v>
      </c>
    </row>
    <row r="9" spans="2:9" x14ac:dyDescent="0.25">
      <c r="B9" s="1" t="s">
        <v>73</v>
      </c>
      <c r="C9" s="55">
        <f>ROUND((0.3*12.3*113/1000),2)</f>
        <v>0.42</v>
      </c>
      <c r="D9" s="1" t="s">
        <v>2</v>
      </c>
      <c r="G9" s="1" t="s">
        <v>73</v>
      </c>
      <c r="H9" s="55">
        <f>ROUND((0.3*12.3*67/1000),2)</f>
        <v>0.25</v>
      </c>
      <c r="I9" s="1" t="s">
        <v>2</v>
      </c>
    </row>
    <row r="10" spans="2:9" x14ac:dyDescent="0.25">
      <c r="B10" s="1" t="s">
        <v>6</v>
      </c>
      <c r="C10" s="55">
        <v>47.99</v>
      </c>
      <c r="D10" s="1" t="s">
        <v>7</v>
      </c>
      <c r="G10" s="1" t="s">
        <v>6</v>
      </c>
      <c r="H10" s="55">
        <v>30.9</v>
      </c>
      <c r="I10" s="1" t="s">
        <v>7</v>
      </c>
    </row>
    <row r="11" spans="2:9" x14ac:dyDescent="0.25">
      <c r="B11" s="1" t="s">
        <v>8</v>
      </c>
      <c r="C11" s="55">
        <f>ROUND(3.14*0.04*13*44,2)+ROUND(3.14*0.04*12*69,2)</f>
        <v>175.84</v>
      </c>
      <c r="D11" s="1" t="s">
        <v>7</v>
      </c>
      <c r="G11" s="1" t="s">
        <v>8</v>
      </c>
      <c r="H11" s="55">
        <f>ROUND(3.14*0.04*21*28,2)+ROUND(3.14*0.04*13*39,2)</f>
        <v>137.53</v>
      </c>
      <c r="I11" s="1" t="s">
        <v>7</v>
      </c>
    </row>
    <row r="12" spans="2:9" x14ac:dyDescent="0.25">
      <c r="B12" s="1" t="s">
        <v>9</v>
      </c>
      <c r="C12" s="55">
        <f>ROUND(24.3+10.5+19.6+8.55+12.25,2)</f>
        <v>75.2</v>
      </c>
      <c r="D12" s="1" t="s">
        <v>43</v>
      </c>
      <c r="G12" s="1" t="s">
        <v>9</v>
      </c>
      <c r="H12" s="55">
        <f>ROUND(13.1+5.7+10.6+8.55+12.25+873.44+232.78,2)</f>
        <v>1156.42</v>
      </c>
      <c r="I12" s="1" t="s">
        <v>43</v>
      </c>
    </row>
    <row r="14" spans="2:9" ht="60" x14ac:dyDescent="0.25">
      <c r="B14" s="2" t="s">
        <v>11</v>
      </c>
      <c r="C14" s="55">
        <v>113</v>
      </c>
      <c r="D14" s="1" t="s">
        <v>16</v>
      </c>
      <c r="G14" s="2" t="s">
        <v>11</v>
      </c>
      <c r="H14" s="55">
        <v>67</v>
      </c>
      <c r="I14" s="1" t="s">
        <v>16</v>
      </c>
    </row>
    <row r="15" spans="2:9" ht="45" x14ac:dyDescent="0.25">
      <c r="B15" s="2" t="s">
        <v>12</v>
      </c>
      <c r="C15" s="55">
        <f>ROUND(107.3*8.5,2)</f>
        <v>912.05</v>
      </c>
      <c r="D15" s="1" t="s">
        <v>13</v>
      </c>
      <c r="G15" s="2" t="s">
        <v>12</v>
      </c>
      <c r="H15" s="55">
        <f>ROUND(63.55*9.1,2)</f>
        <v>578.30999999999995</v>
      </c>
      <c r="I15" s="1" t="s">
        <v>13</v>
      </c>
    </row>
    <row r="16" spans="2:9" x14ac:dyDescent="0.25">
      <c r="B16" s="1" t="s">
        <v>14</v>
      </c>
      <c r="C16" s="55">
        <f>ROUND(C15*(0.6*1),0)</f>
        <v>547</v>
      </c>
      <c r="D16" s="1" t="s">
        <v>13</v>
      </c>
      <c r="G16" s="1" t="s">
        <v>14</v>
      </c>
      <c r="H16" s="55">
        <f>ROUND(H15*(0.6*1),0)</f>
        <v>347</v>
      </c>
      <c r="I16" s="1" t="s">
        <v>13</v>
      </c>
    </row>
    <row r="17" spans="2:9" ht="30" x14ac:dyDescent="0.25">
      <c r="B17" s="2" t="s">
        <v>15</v>
      </c>
      <c r="C17" s="55">
        <f>C8+C6+C9</f>
        <v>3.91</v>
      </c>
      <c r="D17" s="1" t="s">
        <v>2</v>
      </c>
      <c r="G17" s="2" t="s">
        <v>15</v>
      </c>
      <c r="H17" s="55">
        <f>H8+H6+H9</f>
        <v>2.37</v>
      </c>
      <c r="I17" s="1" t="s">
        <v>2</v>
      </c>
    </row>
  </sheetData>
  <mergeCells count="2">
    <mergeCell ref="B2:D2"/>
    <mergeCell ref="G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Смета 2-й этап </vt:lpstr>
      <vt:lpstr>Смета 3-й этап </vt:lpstr>
      <vt:lpstr>Расчет </vt:lpstr>
      <vt:lpstr>'Смета 2-й этап '!Заголовки_для_печати</vt:lpstr>
      <vt:lpstr>'Смета 3-й этап '!Заголовки_для_печати</vt:lpstr>
      <vt:lpstr>'Смета 2-й этап '!Область_печати</vt:lpstr>
      <vt:lpstr>'Смета 3-й этап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Вавилина Алена</dc:creator>
  <cp:lastModifiedBy>Вавилина Алена</cp:lastModifiedBy>
  <cp:lastPrinted>2026-09-21T10:28:53Z</cp:lastPrinted>
  <dcterms:created xsi:type="dcterms:W3CDTF">2026-09-21T08:28:10Z</dcterms:created>
  <dcterms:modified xsi:type="dcterms:W3CDTF">2026-09-23T01:41:33Z</dcterms:modified>
</cp:coreProperties>
</file>